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D:\МОИ документы\мое\Раздолье\СМЕТА\"/>
    </mc:Choice>
  </mc:AlternateContent>
  <xr:revisionPtr revIDLastSave="0" documentId="13_ncr:1_{E2B88661-4F10-42DB-8992-4D242F02BD01}" xr6:coauthVersionLast="47" xr6:coauthVersionMax="47" xr10:uidLastSave="{00000000-0000-0000-0000-000000000000}"/>
  <bookViews>
    <workbookView xWindow="-108" yWindow="-108" windowWidth="23256" windowHeight="12696" tabRatio="479" xr2:uid="{101F1DDB-A055-46BB-9A90-660F25F73434}"/>
  </bookViews>
  <sheets>
    <sheet name="ФЭО к смете 2024-2025" sheetId="2" r:id="rId1"/>
    <sheet name="Смета 2024-2025"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2" l="1"/>
  <c r="K29" i="2"/>
  <c r="J13" i="2"/>
  <c r="F42" i="2"/>
  <c r="F29" i="2"/>
  <c r="F13" i="2"/>
  <c r="F14" i="2" s="1"/>
  <c r="F15" i="2"/>
  <c r="K46" i="2" l="1"/>
  <c r="G22" i="2"/>
  <c r="L10" i="2"/>
  <c r="L9" i="2"/>
  <c r="F20" i="2"/>
  <c r="J20" i="2" s="1"/>
  <c r="B55" i="2"/>
  <c r="J28" i="2"/>
  <c r="K28" i="2"/>
  <c r="M4" i="2"/>
  <c r="N6" i="2"/>
  <c r="O6" i="2" s="1"/>
  <c r="O5" i="2"/>
  <c r="O3" i="2"/>
  <c r="A39" i="2"/>
  <c r="A40" i="2" s="1"/>
  <c r="A41" i="2" s="1"/>
  <c r="A42" i="2" s="1"/>
  <c r="A43" i="2" s="1"/>
  <c r="A44" i="2" s="1"/>
  <c r="A45" i="2" s="1"/>
  <c r="A18" i="2"/>
  <c r="A19" i="2" s="1"/>
  <c r="A20" i="2" s="1"/>
  <c r="A21" i="2" s="1"/>
  <c r="A22" i="2" s="1"/>
  <c r="A26" i="2" s="1"/>
  <c r="A27" i="2" s="1"/>
  <c r="A28" i="2" s="1"/>
  <c r="A30" i="2" s="1"/>
  <c r="A31" i="2" s="1"/>
  <c r="A33" i="2" s="1"/>
  <c r="E18" i="2"/>
  <c r="F18" i="2" s="1"/>
  <c r="J18" i="2" s="1"/>
  <c r="F17" i="2"/>
  <c r="J17" i="2" s="1"/>
  <c r="F44" i="2"/>
  <c r="K44" i="2" s="1"/>
  <c r="F30" i="2"/>
  <c r="J30" i="2" s="1"/>
  <c r="F45" i="2"/>
  <c r="J45" i="2" s="1"/>
  <c r="K42" i="2"/>
  <c r="F27" i="2"/>
  <c r="F19" i="2"/>
  <c r="K19" i="2" s="1"/>
  <c r="F21" i="2"/>
  <c r="K21" i="2" s="1"/>
  <c r="F23" i="2"/>
  <c r="F26" i="2"/>
  <c r="F31" i="2"/>
  <c r="J31" i="2" s="1"/>
  <c r="F24" i="2"/>
  <c r="J24" i="2" s="1"/>
  <c r="F43" i="2"/>
  <c r="K43" i="2" s="1"/>
  <c r="K13" i="2"/>
  <c r="F41" i="2"/>
  <c r="J41" i="2" s="1"/>
  <c r="F40" i="2"/>
  <c r="K40" i="2" s="1"/>
  <c r="F39" i="2"/>
  <c r="J39" i="2" s="1"/>
  <c r="F46" i="2"/>
  <c r="K15" i="2"/>
  <c r="F16" i="2"/>
  <c r="J16" i="2" s="1"/>
  <c r="J46" i="2" l="1"/>
  <c r="J26" i="2"/>
  <c r="J27" i="2"/>
  <c r="J44" i="2"/>
  <c r="K39" i="2"/>
  <c r="J40" i="2"/>
  <c r="A46" i="2"/>
  <c r="K45" i="2"/>
  <c r="J23" i="2"/>
  <c r="J42" i="2"/>
  <c r="K41" i="2"/>
  <c r="J43" i="2"/>
  <c r="K30" i="2"/>
  <c r="K24" i="2"/>
  <c r="J21" i="2"/>
  <c r="K18" i="2"/>
  <c r="J19" i="2"/>
  <c r="K17" i="2"/>
  <c r="K16" i="2"/>
  <c r="J15" i="2"/>
  <c r="K20" i="2"/>
  <c r="K31" i="2"/>
  <c r="F25" i="2"/>
  <c r="J25" i="2" s="1"/>
  <c r="F47" i="2"/>
  <c r="J47" i="2" l="1"/>
  <c r="N9" i="2" s="1"/>
  <c r="K47" i="2"/>
  <c r="N10" i="2" s="1"/>
  <c r="F22" i="2"/>
  <c r="F32" i="2" s="1"/>
  <c r="F33" i="2" s="1"/>
  <c r="K14" i="2"/>
  <c r="J14" i="2"/>
  <c r="J32" i="2" s="1"/>
  <c r="J33" i="2" s="1"/>
  <c r="J34" i="2" l="1"/>
  <c r="M9" i="2" s="1"/>
  <c r="O9" i="2" s="1"/>
  <c r="K32" i="2"/>
  <c r="K33" i="2" s="1"/>
  <c r="K34" i="2" s="1"/>
  <c r="K48" i="2" l="1"/>
  <c r="M10" i="2"/>
  <c r="O10" i="2" s="1"/>
  <c r="J48" i="2"/>
  <c r="F34" i="2"/>
  <c r="F49" i="2" s="1"/>
  <c r="F55" i="2" s="1"/>
</calcChain>
</file>

<file path=xl/sharedStrings.xml><?xml version="1.0" encoding="utf-8"?>
<sst xmlns="http://schemas.openxmlformats.org/spreadsheetml/2006/main" count="147" uniqueCount="113">
  <si>
    <t>Членские взносы:</t>
  </si>
  <si>
    <t>№</t>
  </si>
  <si>
    <t>1 очередь</t>
  </si>
  <si>
    <t>2 очередь</t>
  </si>
  <si>
    <t>Целевые взносы:</t>
  </si>
  <si>
    <t>Статьи расходов</t>
  </si>
  <si>
    <t>Период</t>
  </si>
  <si>
    <t>Кол-во в год</t>
  </si>
  <si>
    <t>Руб./период</t>
  </si>
  <si>
    <t>месяц</t>
  </si>
  <si>
    <t>Налоги ФОТ</t>
  </si>
  <si>
    <t>Бухгалтерское обслуживание (аутсорс)</t>
  </si>
  <si>
    <t>Обслуживание р/с (банк), ЭЦП</t>
  </si>
  <si>
    <t>мес</t>
  </si>
  <si>
    <t>Досудебная работа с должниками</t>
  </si>
  <si>
    <t>год</t>
  </si>
  <si>
    <t xml:space="preserve">Вывоз мусора </t>
  </si>
  <si>
    <t>Итого Членские взносы:</t>
  </si>
  <si>
    <t>Итого Целевые взносы:</t>
  </si>
  <si>
    <t>Настоящее финансово-экономическое обоснование является неотъемлемой частью приходно-расходной сметы ТСН "Раздолье" на 2024-2025 год, подготовлено в соответствии с:</t>
  </si>
  <si>
    <t>• Анализом хозяйственной деятельности ТСН "Раздолье" за 2023-2024 год;</t>
  </si>
  <si>
    <t> • Конъюнктурного анализа цен на товары и услуги по итогам расходов за 2023-2024 год. </t>
  </si>
  <si>
    <t>Финансово-экономическое обоснование расходной части сметы ТСН "Раздолье" на 2024-2025 год:</t>
  </si>
  <si>
    <t>Комментарий в обоснование планируемого размера расхода</t>
  </si>
  <si>
    <t>Стоимость одной сотки в год</t>
  </si>
  <si>
    <t>1 оч</t>
  </si>
  <si>
    <t>2 оч</t>
  </si>
  <si>
    <t>Итого:</t>
  </si>
  <si>
    <t>шт</t>
  </si>
  <si>
    <t>Ремонт дорог</t>
  </si>
  <si>
    <t>эл-во адм зданий</t>
  </si>
  <si>
    <t>Адвокат. Суды с должниками.</t>
  </si>
  <si>
    <t>Оклад Председателя ТСН, включая НДФЛ 13%</t>
  </si>
  <si>
    <t>В соответствии с фактическим расходом предыдущего периода с корректировкой потенциальных нужд из-за увеличения документооборота и роста потребительских цен (офисная бумага, картридж для принтера, канцтовары и т.д.)</t>
  </si>
  <si>
    <t>Уборка снега (в т.ч. для 2-ой очереди - только общая дорога и далее вдоль уч.92-100)</t>
  </si>
  <si>
    <t>Ед.изм.</t>
  </si>
  <si>
    <t>Кол-во</t>
  </si>
  <si>
    <t>Офисные расходы</t>
  </si>
  <si>
    <t>Зарыбление</t>
  </si>
  <si>
    <t>Озеро (покос береговой линии)</t>
  </si>
  <si>
    <t>Cотовая связь</t>
  </si>
  <si>
    <t>600КВт*6мес осень-весна + 400КВт*6мес весна-осень=49,260</t>
  </si>
  <si>
    <t>1000КВт*8,21руб=8,210*12мес=98,320</t>
  </si>
  <si>
    <t>Хоз. нужды, инвентарь</t>
  </si>
  <si>
    <t>Спасательный круг с держателем</t>
  </si>
  <si>
    <t>В целях обеспечения безопасности на воде</t>
  </si>
  <si>
    <t>Управляющая компания (ИП с функциями управляющего ТСН)</t>
  </si>
  <si>
    <t>В соответствии с тарифом сотового оператора. Требует уточнения</t>
  </si>
  <si>
    <t>Общее эл-во, в т.ч.:</t>
  </si>
  <si>
    <t>Покос обочин (в т.ч. для 2-ой очереди - только общая дорога и далее вдоль уч.92-100)</t>
  </si>
  <si>
    <t>Песок (гололед)</t>
  </si>
  <si>
    <t>Песок 10 кубов 10.000 + доставка 3,500</t>
  </si>
  <si>
    <t>Нотариальные услуги</t>
  </si>
  <si>
    <t>В соответствии с фактическим потреблением предыдущего периода</t>
  </si>
  <si>
    <t>Озеро (покос осоки в воде пляжной зоны)</t>
  </si>
  <si>
    <t>1-я очередь</t>
  </si>
  <si>
    <t>2-я очередь</t>
  </si>
  <si>
    <t>Утверждено Решением внеочередного общего собрания от «______» ____________________ 2024 года. </t>
  </si>
  <si>
    <t>Оплата услуг Почты России</t>
  </si>
  <si>
    <t>в случае переизбрания Председателя оформление данных для внесения в ЕГРЮЛ (5,000). Оплата услуг и госпошлин для получения данных собственников 147 уч (300 усл + 150 госпошл)*240уч-93уч. Расчет произведен при отсутствии Реестра собственников, при его получении возможны корректировки в расчетной цифре 147. При нахождении неучтенных собственников стоимость взноса в последующие годы существенно уменьшится. Излишки начисления взносов текущего года повлекут либо перерасчет взносов при сборе внеочередного ОСС, либо формирование резерва к распределению в следующем году.</t>
  </si>
  <si>
    <t>В соответствии с фактическим расходом предыдущего периода (забор, шлагбаум-ворота, офис, площадка для мусора, гостевая парковка, детская площадка, озеро, пляж, мостки, хоз. нужды - триммер, инструмент, эл. автоматы, лампочки, бензин, леска для триммера, газ балоны). Сокращение 10,000 в мес до 5,000 в мес в целях неувеличения взносов</t>
  </si>
  <si>
    <t xml:space="preserve">В соответствии со сметой к ОСС 30.04.24 и при отсутствии для ознакомления договора с поставщиком услуг (возможна корректировка при передаче дел председателем новому). Сокращено с 20,000/мес до 16,000/мес в целях неувеличения взносов </t>
  </si>
  <si>
    <t>Ремонт дорог с 05.24-04.25, включая от Английских дач до ТСН Раздолье:
05.24-06.24: Асф.крошка 3 машин * 25,000 = 75,000 + услуги рабочих 20,000 = 95,000 (фактический расход на дату подготовки ФЭО неизвестен, нет доступа к данным р/с и бухгалтерской базе).
07.24-04.25: Асф.крошка/гравий 1 машина * 30,000 (ямочный ремонт)</t>
  </si>
  <si>
    <t> • Федеральным законом от 29.07.2017 № 217-ФЗ "О ведении гражданами садоводства и огородничества для собственных нужд и о внесении изменений в отдельные законодательные акты РФ"; </t>
  </si>
  <si>
    <t>ВЗНОСЫ:</t>
  </si>
  <si>
    <t>членский</t>
  </si>
  <si>
    <t>2023-2024 (руб., сотка/год)</t>
  </si>
  <si>
    <t>целевой</t>
  </si>
  <si>
    <t>2024-2025 (руб., сотка/год)</t>
  </si>
  <si>
    <t>Соток в поселке:</t>
  </si>
  <si>
    <t>Соток проданных ДПК "Раздолье" и банком</t>
  </si>
  <si>
    <t>Участков всего</t>
  </si>
  <si>
    <t>Участков проданных ДПК "Раздолье" и банком</t>
  </si>
  <si>
    <r>
      <t xml:space="preserve">В соответствии со сметой к ОСС 30.04.24 и при отсутствии для ознакомления договора с поставщиком услуг (возможна корректировка при передаче дел председателем новому).
</t>
    </r>
    <r>
      <rPr>
        <b/>
        <i/>
        <sz val="11"/>
        <rFont val="Calibri"/>
        <family val="2"/>
        <charset val="204"/>
      </rPr>
      <t>Плюс 5,000</t>
    </r>
    <r>
      <rPr>
        <i/>
        <sz val="11"/>
        <rFont val="Calibri"/>
        <family val="2"/>
        <charset val="204"/>
      </rPr>
      <t xml:space="preserve"> на случай выпуска ЭЦП новому председателю</t>
    </r>
  </si>
  <si>
    <t xml:space="preserve">членские </t>
  </si>
  <si>
    <t>целевые</t>
  </si>
  <si>
    <t xml:space="preserve">Для справки: </t>
  </si>
  <si>
    <t>к собранию 30.04.24 правление планировало:</t>
  </si>
  <si>
    <t>В соответствии с расценками Поставщика услуг и фактическим расходом предыдущего периода. Дорога 2-ой очереди 20,000*5=100,000</t>
  </si>
  <si>
    <t>07.24-09.24 в соответствии с расценками Поставщика услуг. Цена за 1 покос трактором</t>
  </si>
  <si>
    <t>В соответствии с тарифами Исполнителя: 85,000 стоимость ведения одного дела в суде с очными явками в суд и 15,000 упрощенное ведение дела. Согласно обсуждения на ОСС 30.04.24, планировалось 5 судебных дела из: уч 18-31, 25-26, 41, 42, 44. В целях неувеличения суммы взносов, стоимость расходов на адвоката установлена не более 45,000 с тем, чтоб Правление организовало с привлечением Управляющей компании работу с должниками</t>
  </si>
  <si>
    <t>Расчет произведен на основе Акта ревизии финансово-хозяйственной деятельности ТСН от 09.05.24: 
212 387.10 за 13 мес (за период 01.04.23-30.04.24) и на основе тарифов на 2024 из ДС №0200-003530-2024/ТКО от 01.01.24 к договору К/197-СНТ от 25.10.2018 с корректировкой на рост цен 2025: 181,585.10 * 10% =199,743.60)
ДС к договору с подрядной организацией на момент составления ФЭО не запущен Поставщиком на 2025, при получении возможна корректировка стоимости исходя из тарифов оператора по вывозу ТБО.</t>
  </si>
  <si>
    <t> Смета 2022</t>
  </si>
  <si>
    <r>
      <t>Данные из сметы с сайта ТСН 2022-2023 (</t>
    </r>
    <r>
      <rPr>
        <b/>
        <i/>
        <sz val="11"/>
        <color rgb="FFFF0000"/>
        <rFont val="Aptos Narrow"/>
        <family val="2"/>
        <scheme val="minor"/>
      </rPr>
      <t>ТРЕБУЮТ АКТУАЛИЗАЦИИ НА 2024</t>
    </r>
    <r>
      <rPr>
        <i/>
        <sz val="11"/>
        <color theme="1"/>
        <rFont val="Aptos Narrow"/>
        <family val="2"/>
        <scheme val="minor"/>
      </rPr>
      <t>)</t>
    </r>
  </si>
  <si>
    <t>будет подготовлена по итогу утверждения ФЭО на внеочередном ОСС 29.06.24</t>
  </si>
  <si>
    <t>В соответствии с законодательством РФ 30,2% ФОТ</t>
  </si>
  <si>
    <t>Бюджет
2024-2025</t>
  </si>
  <si>
    <t>В соответствии с детализацией и фактическим расходом предыдущего периода</t>
  </si>
  <si>
    <t>ВСЕГО расходов:</t>
  </si>
  <si>
    <t>экономия по текущей смете:</t>
  </si>
  <si>
    <t>05.24-06.24 по смете 2023г. (20,000 менеджер, 10,000 рабочий по поселку = 30,000*2 мес = 60,000)
с 07.24-04.25 ИП по 100,000 в мес - договорная стоимость определена исходя из трудозатрат и сложившейся в других ТСН практики (административные активности, работа с населением, организационные услуги по обслуживанию поселка, сбор и передача показаний счетчиков электроэнергии, работа с администрацией, госорганами и др.) - полный функционал будет представлен на собрании 29.06.24</t>
  </si>
  <si>
    <r>
      <t xml:space="preserve">минимальный резерв на случай мелкого ремонта. При неизрасходовании будет ежегодный перенос - </t>
    </r>
    <r>
      <rPr>
        <i/>
        <sz val="11"/>
        <color rgb="FFFF0000"/>
        <rFont val="Calibri"/>
        <family val="2"/>
        <charset val="204"/>
      </rPr>
      <t>при отсутствии ремонта в текущем году, сумма в новой смете участвовать не будет.</t>
    </r>
  </si>
  <si>
    <t>расчетная</t>
  </si>
  <si>
    <t>Услуги ассенизатора</t>
  </si>
  <si>
    <t>Согласно рыночной стоимости (400 рыб)</t>
  </si>
  <si>
    <t>Бюджет
 2024-2025</t>
  </si>
  <si>
    <t>Сравнительно: Расход 
2023-2024 согласно Акта ревизионной комиссии</t>
  </si>
  <si>
    <t>Стоимость за ед/тариф, руб. (средняя расчетная)</t>
  </si>
  <si>
    <t>Сравнительно:
Расход
 2023-2024 согласно Акта ревизионной комиссии</t>
  </si>
  <si>
    <t>Непредвиденные расходы</t>
  </si>
  <si>
    <r>
      <t xml:space="preserve">Возвратный резерв под оплату в Мособлэнергосбыт потребления электричества ТСН за дни между передачей показаний и фактическим потреблением на дату фактической оплаты.
Необходимость резервирования указанной суммы на р/с ТСН в последние числа каждого месяца вызвана тем, что передача показаний осуществляется 24-го числа каждого месяца, а оплата производится 30-го числа, а садоводами без прямых договоров с Мособлэнерго оплачивается в следующем месяце или позже (текущий резерв расходуется на оплату потребления за эти 6 календарных дней). Резерв расходуется в последний день текущего месяца и возвращается перерасчетом в следующем месяце. Так ежемесячно. 
Будет ежегодный перенос - </t>
    </r>
    <r>
      <rPr>
        <i/>
        <sz val="11"/>
        <color rgb="FFFF0000"/>
        <rFont val="Calibri"/>
        <family val="2"/>
        <charset val="204"/>
      </rPr>
      <t>в новой смете участвовать не будет</t>
    </r>
    <r>
      <rPr>
        <i/>
        <sz val="11"/>
        <rFont val="Calibri"/>
        <family val="2"/>
        <charset val="204"/>
      </rPr>
      <t xml:space="preserve">. 
Кроме того, сумма предусмотрена на расходы, обусловленные санкциями Мособлэнерго, введёнными по причине 
невозможности ТСН оплатить счета в полной мере из-за 
задолженностей садоводов по оплате электроэнергии, а также на случай ошибок Мособлэнерго при выставлении счетов (подлежит оплате с последующим разбирательством/возвратом).
</t>
    </r>
  </si>
  <si>
    <t>5% стоимости товаров и услуг, входящих в членские взносы (Непредвиденные расходы: не учтенные в вышеизложенных статьях расходы, возникновение которых может быть обусловлено удорожанием цен работ и услуг (в т.ч. связанным 
с инфляцией), затратами, связанными с изменением законодательства, решением властей различного уровня, возможными штрафами, решениями суда, услугами адвоката для представления интересов ТСН в суде (в случае превышения минимально необходимых расходов, согласно статьям 7, 8); с аварийными работами и устранением различных повреждений</t>
  </si>
  <si>
    <t>Потери на внутренних электрических сетях (1-я очередь)</t>
  </si>
  <si>
    <t>эл-во уличное (1-я очередь)</t>
  </si>
  <si>
    <t>Резерв. Под перерасчет эл-ва на конец мес (1-я очередь)</t>
  </si>
  <si>
    <t>Резерв. Обслуживание трансформатора (1-я очередь)</t>
  </si>
  <si>
    <t>Приходно-расходная смета ТСН "Раздолье" 2024-2025 (май 2024-апрель 2025)</t>
  </si>
  <si>
    <r>
      <t xml:space="preserve">В связи с отсутствием необходимых данных (числа собственников, соток участков, остатка на счете ТСН, бухгалтерских данных и т.д.), пока расчетно виден несущественный рост взносов (колонка "О" правая верхняя часть), который вероятно уйдет при перерасчете на реальное количество собственников. Настоящее ФЭО ниже на 900,000руб., чем плановая смета текущего правления, которому была поставлена задача не повышения взносов. 
</t>
    </r>
    <r>
      <rPr>
        <b/>
        <i/>
        <sz val="12"/>
        <color rgb="FFFF0000"/>
        <rFont val="Calibri"/>
        <family val="2"/>
        <charset val="204"/>
      </rPr>
      <t>ФЭО подлежит корректировке в следующем порядке:</t>
    </r>
    <r>
      <rPr>
        <i/>
        <sz val="12"/>
        <color rgb="FFFF0000"/>
        <rFont val="Calibri"/>
        <family val="2"/>
        <charset val="204"/>
      </rPr>
      <t xml:space="preserve">
</t>
    </r>
    <r>
      <rPr>
        <i/>
        <u/>
        <sz val="12"/>
        <color rgb="FFFF0000"/>
        <rFont val="Calibri"/>
        <family val="2"/>
        <charset val="204"/>
      </rPr>
      <t>Постатейная часть взносов</t>
    </r>
    <r>
      <rPr>
        <i/>
        <sz val="12"/>
        <color rgb="FFFF0000"/>
        <rFont val="Calibri"/>
        <family val="2"/>
        <charset val="204"/>
      </rPr>
      <t xml:space="preserve"> - по итогу обсуждения на внеочередном ОСС 29.06.2024.
</t>
    </r>
    <r>
      <rPr>
        <i/>
        <u/>
        <sz val="12"/>
        <color rgb="FFFF0000"/>
        <rFont val="Calibri"/>
        <family val="2"/>
        <charset val="204"/>
      </rPr>
      <t>Расчетная часть взносов с сотки в год</t>
    </r>
    <r>
      <rPr>
        <i/>
        <sz val="12"/>
        <color rgb="FFFF0000"/>
        <rFont val="Calibri"/>
        <family val="2"/>
        <charset val="204"/>
      </rPr>
      <t xml:space="preserve"> - по итогу предоставления данных о собственниках текущим Правлением (запрос направлен, данные не предоставлены).
</t>
    </r>
  </si>
  <si>
    <t>05.24-06.24 по смете 2023г. (10,000/мес на руки, т.е. оклад 11,500 вкл. НДФЛ 13%)
с 07.24-04.25 - 25,000/мес на руки, т.е. оклад 28,750 вкл. НДФЛ 13%)
Определен исходя из фактических трудозатрат, по нижней границе сложившейся в других ТСН правктики и исходя из текущего количества участков ТСН</t>
  </si>
  <si>
    <t>07.24-09.24 в соответствии с расценками Поставщика услуг. Покос озера полностью 40,000 (рассчет текущего правления)</t>
  </si>
  <si>
    <t>07.24-09.24 в соответствии с расценками Поставщика услуг. Цена за 1 покос трактором. Однако, есть потребность в 3-х покосах</t>
  </si>
  <si>
    <t>Итого*:</t>
  </si>
  <si>
    <t xml:space="preserve">*Полный список участков с указанием площади участка согласно данным, представленным в Реестре членов ТСН, а также собственников/правообладателей земельных участков, находящихся в границах Товарищества, полученный от Правления новым Председателм и соответствующего размера членского взноса на финансовый год 2024-2025 будет опубликован после окончания Общего собрания 29.06.2024.
После вступления нового Председателя в должность, по итогу взаимодействия с госорганами по актуализации Реестра собственников ТСН, обновленный список участков, участвующих в распределении взносов, также будет оперативно представлен.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</si>
</sst>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Aptos Narrow"/>
      <family val="2"/>
      <charset val="204"/>
      <scheme val="minor"/>
    </font>
    <font>
      <sz val="11"/>
      <color rgb="FFFF0000"/>
      <name val="Aptos Narrow"/>
      <family val="2"/>
      <charset val="204"/>
      <scheme val="minor"/>
    </font>
    <font>
      <i/>
      <sz val="11"/>
      <color rgb="FF000000"/>
      <name val="Calibri"/>
      <family val="2"/>
      <charset val="204"/>
    </font>
    <font>
      <b/>
      <i/>
      <sz val="11"/>
      <color rgb="FFFF0000"/>
      <name val="Calibri"/>
      <family val="2"/>
      <charset val="204"/>
    </font>
    <font>
      <b/>
      <i/>
      <sz val="11"/>
      <color rgb="FF0070C0"/>
      <name val="Calibri"/>
      <family val="2"/>
      <charset val="204"/>
    </font>
    <font>
      <b/>
      <sz val="11"/>
      <color rgb="FFFF0000"/>
      <name val="Calibri"/>
      <family val="2"/>
      <charset val="204"/>
    </font>
    <font>
      <b/>
      <sz val="16"/>
      <color rgb="FFFF0000"/>
      <name val="Calibri"/>
      <family val="2"/>
      <charset val="204"/>
    </font>
    <font>
      <b/>
      <sz val="11"/>
      <color rgb="FF0070C0"/>
      <name val="Calibri"/>
      <family val="2"/>
      <charset val="204"/>
    </font>
    <font>
      <sz val="11"/>
      <color rgb="FF000000"/>
      <name val="Calibri"/>
      <family val="2"/>
      <charset val="204"/>
    </font>
    <font>
      <b/>
      <sz val="11"/>
      <color rgb="FF000000"/>
      <name val="Calibri"/>
      <family val="2"/>
      <charset val="204"/>
    </font>
    <font>
      <b/>
      <sz val="14"/>
      <color rgb="FF000000"/>
      <name val="Calibri"/>
      <family val="2"/>
      <charset val="204"/>
    </font>
    <font>
      <sz val="11"/>
      <name val="Calibri"/>
      <family val="2"/>
      <charset val="204"/>
    </font>
    <font>
      <sz val="11"/>
      <color rgb="FFFF0000"/>
      <name val="Calibri"/>
      <family val="2"/>
      <charset val="204"/>
    </font>
    <font>
      <i/>
      <sz val="11"/>
      <name val="Calibri"/>
      <family val="2"/>
      <charset val="204"/>
    </font>
    <font>
      <i/>
      <sz val="9"/>
      <color rgb="FF000000"/>
      <name val="Arial"/>
      <family val="2"/>
      <charset val="204"/>
    </font>
    <font>
      <b/>
      <sz val="9"/>
      <color rgb="FF000000"/>
      <name val="Arial"/>
      <family val="2"/>
      <charset val="204"/>
    </font>
    <font>
      <b/>
      <i/>
      <sz val="11"/>
      <name val="Calibri"/>
      <family val="2"/>
      <charset val="204"/>
    </font>
    <font>
      <sz val="14"/>
      <color rgb="FF000000"/>
      <name val="Calibri"/>
      <family val="2"/>
      <charset val="204"/>
    </font>
    <font>
      <b/>
      <sz val="11"/>
      <color theme="1"/>
      <name val="Aptos Narrow"/>
      <family val="2"/>
      <scheme val="minor"/>
    </font>
    <font>
      <i/>
      <sz val="11"/>
      <color rgb="FFFF0000"/>
      <name val="Calibri"/>
      <family val="2"/>
      <charset val="204"/>
    </font>
    <font>
      <i/>
      <sz val="11"/>
      <color theme="1"/>
      <name val="Aptos Narrow"/>
      <family val="2"/>
      <scheme val="minor"/>
    </font>
    <font>
      <sz val="8"/>
      <name val="Aptos Narrow"/>
      <family val="2"/>
      <charset val="204"/>
      <scheme val="minor"/>
    </font>
    <font>
      <i/>
      <sz val="11"/>
      <color rgb="FF0070C0"/>
      <name val="Calibri"/>
      <family val="2"/>
      <charset val="204"/>
    </font>
    <font>
      <sz val="11"/>
      <color rgb="FF0070C0"/>
      <name val="Calibri"/>
      <family val="2"/>
      <charset val="204"/>
    </font>
    <font>
      <sz val="11"/>
      <color rgb="FF0070C0"/>
      <name val="Aptos Narrow"/>
      <family val="2"/>
      <charset val="204"/>
      <scheme val="minor"/>
    </font>
    <font>
      <i/>
      <sz val="11"/>
      <name val="Aptos Narrow"/>
      <family val="2"/>
      <charset val="204"/>
      <scheme val="minor"/>
    </font>
    <font>
      <u/>
      <sz val="11"/>
      <color theme="10"/>
      <name val="Aptos Narrow"/>
      <family val="2"/>
      <charset val="204"/>
      <scheme val="minor"/>
    </font>
    <font>
      <b/>
      <i/>
      <sz val="11"/>
      <color rgb="FFFF0000"/>
      <name val="Aptos Narrow"/>
      <family val="2"/>
      <scheme val="minor"/>
    </font>
    <font>
      <b/>
      <sz val="14"/>
      <color rgb="FFFF0000"/>
      <name val="Calibri"/>
      <family val="2"/>
      <charset val="204"/>
    </font>
    <font>
      <sz val="14"/>
      <color rgb="FF0070C0"/>
      <name val="Calibri"/>
      <family val="2"/>
      <charset val="204"/>
    </font>
    <font>
      <i/>
      <sz val="14"/>
      <color rgb="FFFF0000"/>
      <name val="Calibri"/>
      <family val="2"/>
      <charset val="204"/>
    </font>
    <font>
      <b/>
      <sz val="11"/>
      <color theme="1"/>
      <name val="Aptos Narrow"/>
      <family val="2"/>
      <charset val="204"/>
      <scheme val="minor"/>
    </font>
    <font>
      <b/>
      <sz val="11"/>
      <name val="Calibri"/>
      <family val="2"/>
      <charset val="204"/>
    </font>
    <font>
      <b/>
      <sz val="11"/>
      <color rgb="FFFF0000"/>
      <name val="Aptos Narrow"/>
      <family val="2"/>
      <scheme val="minor"/>
    </font>
    <font>
      <i/>
      <sz val="12"/>
      <color rgb="FFFF0000"/>
      <name val="Calibri"/>
      <family val="2"/>
      <charset val="204"/>
    </font>
    <font>
      <b/>
      <i/>
      <sz val="12"/>
      <color rgb="FFFF0000"/>
      <name val="Calibri"/>
      <family val="2"/>
      <charset val="204"/>
    </font>
    <font>
      <i/>
      <u/>
      <sz val="12"/>
      <color rgb="FFFF0000"/>
      <name val="Calibri"/>
      <family val="2"/>
      <charset val="204"/>
    </font>
  </fonts>
  <fills count="11">
    <fill>
      <patternFill patternType="none"/>
    </fill>
    <fill>
      <patternFill patternType="gray125"/>
    </fill>
    <fill>
      <patternFill patternType="solid">
        <fgColor rgb="FFFFFFFF"/>
        <bgColor rgb="FFFFFFCC"/>
      </patternFill>
    </fill>
    <fill>
      <patternFill patternType="solid">
        <fgColor rgb="FFFFFF00"/>
        <bgColor rgb="FFFFFFCC"/>
      </patternFill>
    </fill>
    <fill>
      <patternFill patternType="solid">
        <fgColor rgb="FFFFFF00"/>
        <bgColor indexed="64"/>
      </patternFill>
    </fill>
    <fill>
      <patternFill patternType="solid">
        <fgColor theme="9" tint="0.59999389629810485"/>
        <bgColor rgb="FFFFFFCC"/>
      </patternFill>
    </fill>
    <fill>
      <patternFill patternType="solid">
        <fgColor theme="0" tint="-0.14999847407452621"/>
        <bgColor indexed="64"/>
      </patternFill>
    </fill>
    <fill>
      <patternFill patternType="solid">
        <fgColor theme="0" tint="-0.14999847407452621"/>
        <bgColor rgb="FFFFFFCC"/>
      </patternFill>
    </fill>
    <fill>
      <patternFill patternType="solid">
        <fgColor rgb="FFFFC000"/>
        <bgColor indexed="64"/>
      </patternFill>
    </fill>
    <fill>
      <patternFill patternType="solid">
        <fgColor theme="3" tint="0.749992370372631"/>
        <bgColor indexed="64"/>
      </patternFill>
    </fill>
    <fill>
      <patternFill patternType="solid">
        <fgColor theme="3" tint="0.749992370372631"/>
        <bgColor rgb="FFFFFFCC"/>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style="thin">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indexed="64"/>
      </top>
      <bottom style="double">
        <color indexed="64"/>
      </bottom>
      <diagonal/>
    </border>
    <border>
      <left style="thin">
        <color auto="1"/>
      </left>
      <right style="medium">
        <color indexed="64"/>
      </right>
      <top/>
      <bottom style="double">
        <color indexed="64"/>
      </bottom>
      <diagonal/>
    </border>
    <border>
      <left style="thin">
        <color auto="1"/>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double">
        <color indexed="64"/>
      </top>
      <bottom style="double">
        <color indexed="64"/>
      </bottom>
      <diagonal/>
    </border>
  </borders>
  <cellStyleXfs count="2">
    <xf numFmtId="0" fontId="0" fillId="0" borderId="0"/>
    <xf numFmtId="0" fontId="26" fillId="0" borderId="0" applyNumberFormat="0" applyFill="0" applyBorder="0" applyAlignment="0" applyProtection="0"/>
  </cellStyleXfs>
  <cellXfs count="188">
    <xf numFmtId="0" fontId="0" fillId="0" borderId="0" xfId="0"/>
    <xf numFmtId="0" fontId="2" fillId="2" borderId="0" xfId="0" applyFont="1" applyFill="1" applyAlignment="1">
      <alignment vertical="top"/>
    </xf>
    <xf numFmtId="0" fontId="2" fillId="2" borderId="0" xfId="0" applyFont="1" applyFill="1" applyAlignment="1">
      <alignment horizontal="center" vertical="top"/>
    </xf>
    <xf numFmtId="0" fontId="3" fillId="2" borderId="0" xfId="0" applyFont="1" applyFill="1" applyAlignment="1">
      <alignment vertical="top"/>
    </xf>
    <xf numFmtId="0" fontId="4" fillId="2" borderId="0" xfId="0" applyFont="1" applyFill="1" applyAlignment="1">
      <alignment vertical="top"/>
    </xf>
    <xf numFmtId="0" fontId="5" fillId="2" borderId="0" xfId="0" applyFont="1" applyFill="1" applyAlignment="1">
      <alignment vertical="top"/>
    </xf>
    <xf numFmtId="0" fontId="5" fillId="2" borderId="0" xfId="0" applyFont="1" applyFill="1" applyAlignment="1">
      <alignment horizontal="center" vertical="top"/>
    </xf>
    <xf numFmtId="0" fontId="7" fillId="2" borderId="0" xfId="0" applyFont="1" applyFill="1" applyAlignment="1">
      <alignment vertical="top"/>
    </xf>
    <xf numFmtId="0" fontId="8" fillId="2" borderId="0" xfId="0" applyFont="1" applyFill="1" applyAlignment="1">
      <alignment vertical="top"/>
    </xf>
    <xf numFmtId="0" fontId="8" fillId="2" borderId="0" xfId="0" applyFont="1" applyFill="1" applyAlignment="1">
      <alignment horizontal="center" vertical="top"/>
    </xf>
    <xf numFmtId="0" fontId="9" fillId="2" borderId="0" xfId="0" applyFont="1" applyFill="1" applyAlignment="1">
      <alignment vertical="top"/>
    </xf>
    <xf numFmtId="0" fontId="9" fillId="2" borderId="0" xfId="0" applyFont="1" applyFill="1" applyAlignment="1">
      <alignment horizontal="center" vertical="top"/>
    </xf>
    <xf numFmtId="4" fontId="0" fillId="0" borderId="0" xfId="0" applyNumberFormat="1"/>
    <xf numFmtId="4" fontId="0" fillId="0" borderId="1" xfId="0" applyNumberFormat="1" applyBorder="1" applyAlignment="1">
      <alignment vertical="top"/>
    </xf>
    <xf numFmtId="0" fontId="8" fillId="0" borderId="1" xfId="0" applyFont="1" applyBorder="1" applyAlignment="1">
      <alignment horizontal="center" vertical="top"/>
    </xf>
    <xf numFmtId="0" fontId="11" fillId="0" borderId="1" xfId="0" applyFont="1" applyBorder="1" applyAlignment="1">
      <alignment horizontal="center" vertical="top"/>
    </xf>
    <xf numFmtId="4" fontId="5" fillId="0" borderId="1" xfId="0" applyNumberFormat="1" applyFont="1" applyBorder="1" applyAlignment="1">
      <alignment vertical="top"/>
    </xf>
    <xf numFmtId="0" fontId="8" fillId="2" borderId="1" xfId="0" applyFont="1" applyFill="1" applyBorder="1" applyAlignment="1">
      <alignment vertical="top" wrapText="1"/>
    </xf>
    <xf numFmtId="0" fontId="8" fillId="2" borderId="1" xfId="0" applyFont="1" applyFill="1" applyBorder="1" applyAlignment="1">
      <alignment horizontal="center" vertical="top"/>
    </xf>
    <xf numFmtId="0" fontId="8" fillId="2" borderId="1" xfId="0" applyFont="1" applyFill="1" applyBorder="1" applyAlignment="1">
      <alignment horizontal="center" vertical="top" wrapText="1"/>
    </xf>
    <xf numFmtId="4" fontId="8" fillId="0" borderId="1" xfId="0" applyNumberFormat="1" applyFont="1" applyBorder="1" applyAlignment="1">
      <alignment vertical="top"/>
    </xf>
    <xf numFmtId="0" fontId="8" fillId="0" borderId="1" xfId="0" applyFont="1" applyBorder="1" applyAlignment="1">
      <alignment vertical="top" wrapText="1"/>
    </xf>
    <xf numFmtId="0" fontId="6" fillId="2" borderId="0" xfId="0" applyFont="1" applyFill="1" applyAlignment="1">
      <alignment vertical="top"/>
    </xf>
    <xf numFmtId="0" fontId="13" fillId="2" borderId="0" xfId="0" applyFont="1" applyFill="1" applyAlignment="1">
      <alignment vertical="top"/>
    </xf>
    <xf numFmtId="0" fontId="14" fillId="0" borderId="0" xfId="0" applyFont="1"/>
    <xf numFmtId="0" fontId="15" fillId="0" borderId="0" xfId="0" applyFont="1"/>
    <xf numFmtId="0" fontId="11" fillId="2" borderId="0" xfId="0" applyFont="1" applyFill="1" applyAlignment="1">
      <alignment vertical="top"/>
    </xf>
    <xf numFmtId="0" fontId="16" fillId="2" borderId="0" xfId="0" applyFont="1" applyFill="1" applyAlignment="1">
      <alignment vertical="top"/>
    </xf>
    <xf numFmtId="0" fontId="13" fillId="0" borderId="1" xfId="0" applyFont="1" applyBorder="1" applyAlignment="1">
      <alignment vertical="top"/>
    </xf>
    <xf numFmtId="4" fontId="0" fillId="2" borderId="1" xfId="0" applyNumberFormat="1" applyFill="1" applyBorder="1" applyAlignment="1">
      <alignment horizontal="center" vertical="top" wrapText="1"/>
    </xf>
    <xf numFmtId="4" fontId="0" fillId="2" borderId="0" xfId="0" applyNumberFormat="1" applyFill="1" applyAlignment="1">
      <alignment vertical="top"/>
    </xf>
    <xf numFmtId="4" fontId="9" fillId="2" borderId="0" xfId="0" applyNumberFormat="1" applyFont="1" applyFill="1" applyAlignment="1">
      <alignment vertical="top"/>
    </xf>
    <xf numFmtId="4" fontId="5" fillId="4" borderId="1" xfId="0" applyNumberFormat="1" applyFont="1" applyFill="1" applyBorder="1" applyAlignment="1">
      <alignment vertical="top"/>
    </xf>
    <xf numFmtId="0" fontId="0" fillId="0" borderId="0" xfId="0" applyAlignment="1">
      <alignment horizontal="center"/>
    </xf>
    <xf numFmtId="4" fontId="18" fillId="0" borderId="0" xfId="0" applyNumberFormat="1" applyFont="1"/>
    <xf numFmtId="0" fontId="13" fillId="0" borderId="1" xfId="0" applyFont="1" applyBorder="1" applyAlignment="1">
      <alignment horizontal="center" vertical="top"/>
    </xf>
    <xf numFmtId="4" fontId="13" fillId="0" borderId="1" xfId="0" applyNumberFormat="1" applyFont="1" applyBorder="1" applyAlignment="1">
      <alignment vertical="top"/>
    </xf>
    <xf numFmtId="4" fontId="19" fillId="0" borderId="1" xfId="0" applyNumberFormat="1" applyFont="1" applyBorder="1" applyAlignment="1">
      <alignment vertical="top"/>
    </xf>
    <xf numFmtId="4" fontId="13" fillId="0" borderId="2" xfId="0" applyNumberFormat="1" applyFont="1" applyBorder="1" applyAlignment="1">
      <alignment vertical="top"/>
    </xf>
    <xf numFmtId="0" fontId="20" fillId="8" borderId="5" xfId="0" applyFont="1" applyFill="1" applyBorder="1"/>
    <xf numFmtId="0" fontId="20" fillId="8" borderId="6" xfId="0" applyFont="1" applyFill="1" applyBorder="1"/>
    <xf numFmtId="0" fontId="20" fillId="8" borderId="7" xfId="0" applyFont="1" applyFill="1" applyBorder="1"/>
    <xf numFmtId="0" fontId="20" fillId="2" borderId="8" xfId="0" applyFont="1" applyFill="1" applyBorder="1" applyAlignment="1">
      <alignment horizontal="center"/>
    </xf>
    <xf numFmtId="0" fontId="20" fillId="2" borderId="0" xfId="0" applyFont="1" applyFill="1" applyAlignment="1">
      <alignment horizontal="center"/>
    </xf>
    <xf numFmtId="0" fontId="20" fillId="2" borderId="0" xfId="0" applyFont="1" applyFill="1"/>
    <xf numFmtId="0" fontId="20" fillId="5" borderId="0" xfId="0" applyFont="1" applyFill="1"/>
    <xf numFmtId="0" fontId="20" fillId="5" borderId="9" xfId="0" applyFont="1" applyFill="1" applyBorder="1"/>
    <xf numFmtId="0" fontId="20" fillId="2" borderId="8" xfId="0" applyFont="1" applyFill="1" applyBorder="1" applyAlignment="1">
      <alignment horizontal="left"/>
    </xf>
    <xf numFmtId="0" fontId="20" fillId="2" borderId="1" xfId="0" applyFont="1" applyFill="1" applyBorder="1"/>
    <xf numFmtId="0" fontId="20" fillId="2" borderId="10" xfId="0" applyFont="1" applyFill="1" applyBorder="1"/>
    <xf numFmtId="4" fontId="20" fillId="3" borderId="1" xfId="0" applyNumberFormat="1" applyFont="1" applyFill="1" applyBorder="1"/>
    <xf numFmtId="0" fontId="20" fillId="3" borderId="1" xfId="0" applyFont="1" applyFill="1" applyBorder="1"/>
    <xf numFmtId="4" fontId="20" fillId="3" borderId="10" xfId="0" applyNumberFormat="1" applyFont="1" applyFill="1" applyBorder="1"/>
    <xf numFmtId="0" fontId="20" fillId="2" borderId="12" xfId="0" applyFont="1" applyFill="1" applyBorder="1"/>
    <xf numFmtId="0" fontId="20" fillId="2" borderId="13" xfId="0" applyFont="1" applyFill="1" applyBorder="1"/>
    <xf numFmtId="4" fontId="0" fillId="6" borderId="1" xfId="0" applyNumberFormat="1" applyFill="1" applyBorder="1" applyAlignment="1">
      <alignment vertical="top"/>
    </xf>
    <xf numFmtId="4" fontId="18" fillId="2" borderId="0" xfId="0" applyNumberFormat="1" applyFont="1" applyFill="1" applyAlignment="1">
      <alignment vertical="top"/>
    </xf>
    <xf numFmtId="0" fontId="20" fillId="2" borderId="0" xfId="0" applyFont="1" applyFill="1" applyAlignment="1">
      <alignment horizontal="left" wrapText="1"/>
    </xf>
    <xf numFmtId="0" fontId="20" fillId="2" borderId="4" xfId="0" applyFont="1" applyFill="1" applyBorder="1" applyAlignment="1">
      <alignment horizontal="left" wrapText="1"/>
    </xf>
    <xf numFmtId="0" fontId="20" fillId="2" borderId="11" xfId="0" applyFont="1" applyFill="1" applyBorder="1" applyAlignment="1">
      <alignment horizontal="left"/>
    </xf>
    <xf numFmtId="0" fontId="0" fillId="9" borderId="1" xfId="0" applyFill="1" applyBorder="1"/>
    <xf numFmtId="0" fontId="22" fillId="2" borderId="0" xfId="0" applyFont="1" applyFill="1" applyAlignment="1">
      <alignment vertical="top"/>
    </xf>
    <xf numFmtId="0" fontId="23" fillId="2" borderId="0" xfId="0" applyFont="1" applyFill="1" applyAlignment="1">
      <alignment vertical="top"/>
    </xf>
    <xf numFmtId="4" fontId="23" fillId="0" borderId="1" xfId="0" applyNumberFormat="1" applyFont="1" applyBorder="1" applyAlignment="1">
      <alignment vertical="top"/>
    </xf>
    <xf numFmtId="4" fontId="22" fillId="0" borderId="1" xfId="0" applyNumberFormat="1" applyFont="1" applyBorder="1" applyAlignment="1">
      <alignment vertical="top"/>
    </xf>
    <xf numFmtId="4" fontId="23" fillId="2" borderId="0" xfId="0" applyNumberFormat="1" applyFont="1" applyFill="1" applyAlignment="1">
      <alignment vertical="top"/>
    </xf>
    <xf numFmtId="4" fontId="22" fillId="2" borderId="0" xfId="0" applyNumberFormat="1" applyFont="1" applyFill="1" applyAlignment="1">
      <alignment vertical="top"/>
    </xf>
    <xf numFmtId="0" fontId="24" fillId="0" borderId="0" xfId="0" applyFont="1"/>
    <xf numFmtId="0" fontId="13" fillId="7" borderId="0" xfId="0" applyFont="1" applyFill="1" applyAlignment="1">
      <alignment vertical="top"/>
    </xf>
    <xf numFmtId="0" fontId="13" fillId="7" borderId="0" xfId="0" applyFont="1" applyFill="1" applyAlignment="1">
      <alignment horizontal="center" vertical="top"/>
    </xf>
    <xf numFmtId="4" fontId="13" fillId="7" borderId="0" xfId="0" applyNumberFormat="1" applyFont="1" applyFill="1" applyAlignment="1">
      <alignment vertical="top"/>
    </xf>
    <xf numFmtId="0" fontId="25" fillId="6" borderId="0" xfId="0" applyFont="1" applyFill="1"/>
    <xf numFmtId="0" fontId="8" fillId="0" borderId="17" xfId="0" applyFont="1" applyBorder="1" applyAlignment="1">
      <alignment vertical="top"/>
    </xf>
    <xf numFmtId="0" fontId="11" fillId="0" borderId="17" xfId="0" applyFont="1" applyBorder="1" applyAlignment="1">
      <alignment vertical="top"/>
    </xf>
    <xf numFmtId="0" fontId="13" fillId="0" borderId="10" xfId="0" applyFont="1" applyBorder="1" applyAlignment="1">
      <alignment vertical="top" wrapText="1"/>
    </xf>
    <xf numFmtId="0" fontId="13" fillId="0" borderId="10" xfId="0" applyFont="1" applyBorder="1" applyAlignment="1">
      <alignment vertical="top"/>
    </xf>
    <xf numFmtId="4" fontId="24" fillId="0" borderId="0" xfId="0" applyNumberFormat="1" applyFont="1"/>
    <xf numFmtId="0" fontId="13" fillId="0" borderId="18" xfId="0" applyFont="1" applyBorder="1" applyAlignment="1">
      <alignment vertical="top"/>
    </xf>
    <xf numFmtId="0" fontId="13" fillId="0" borderId="19" xfId="0" applyFont="1" applyBorder="1" applyAlignment="1">
      <alignment vertical="top"/>
    </xf>
    <xf numFmtId="0" fontId="11" fillId="0" borderId="21" xfId="0" applyFont="1" applyBorder="1" applyAlignment="1">
      <alignment vertical="top"/>
    </xf>
    <xf numFmtId="0" fontId="11" fillId="0" borderId="3" xfId="0" applyFont="1" applyBorder="1" applyAlignment="1">
      <alignment horizontal="center" vertical="top"/>
    </xf>
    <xf numFmtId="0" fontId="13" fillId="0" borderId="22" xfId="0" applyFont="1" applyBorder="1" applyAlignment="1">
      <alignment vertical="top" wrapText="1"/>
    </xf>
    <xf numFmtId="0" fontId="11" fillId="0" borderId="23" xfId="0" applyFont="1" applyBorder="1" applyAlignment="1">
      <alignment vertical="top"/>
    </xf>
    <xf numFmtId="0" fontId="13" fillId="0" borderId="16" xfId="0" applyFont="1" applyBorder="1" applyAlignment="1">
      <alignment horizontal="center" vertical="top"/>
    </xf>
    <xf numFmtId="4" fontId="13" fillId="0" borderId="24" xfId="0" applyNumberFormat="1" applyFont="1" applyBorder="1" applyAlignment="1">
      <alignment vertical="top"/>
    </xf>
    <xf numFmtId="4" fontId="19" fillId="0" borderId="16" xfId="0" applyNumberFormat="1" applyFont="1" applyBorder="1" applyAlignment="1">
      <alignment vertical="top"/>
    </xf>
    <xf numFmtId="4" fontId="22" fillId="0" borderId="16" xfId="0" applyNumberFormat="1" applyFont="1" applyBorder="1" applyAlignment="1">
      <alignment vertical="top"/>
    </xf>
    <xf numFmtId="0" fontId="11" fillId="0" borderId="3" xfId="0" applyFont="1" applyBorder="1" applyAlignment="1">
      <alignment vertical="top"/>
    </xf>
    <xf numFmtId="0" fontId="0" fillId="0" borderId="3" xfId="0" applyBorder="1"/>
    <xf numFmtId="0" fontId="11" fillId="0" borderId="25" xfId="0" applyFont="1" applyBorder="1" applyAlignment="1">
      <alignment vertical="top"/>
    </xf>
    <xf numFmtId="0" fontId="11" fillId="0" borderId="15" xfId="0" applyFont="1" applyBorder="1" applyAlignment="1">
      <alignment vertical="top"/>
    </xf>
    <xf numFmtId="0" fontId="11" fillId="0" borderId="15" xfId="0" applyFont="1" applyBorder="1" applyAlignment="1">
      <alignment horizontal="center" vertical="top"/>
    </xf>
    <xf numFmtId="4" fontId="11" fillId="0" borderId="15" xfId="0" applyNumberFormat="1" applyFont="1" applyBorder="1" applyAlignment="1">
      <alignment vertical="top"/>
    </xf>
    <xf numFmtId="4" fontId="5" fillId="0" borderId="15" xfId="0" applyNumberFormat="1" applyFont="1" applyBorder="1" applyAlignment="1">
      <alignment vertical="top"/>
    </xf>
    <xf numFmtId="4" fontId="23" fillId="0" borderId="15" xfId="0" applyNumberFormat="1" applyFont="1" applyBorder="1" applyAlignment="1">
      <alignment vertical="top"/>
    </xf>
    <xf numFmtId="0" fontId="13" fillId="0" borderId="19" xfId="0" applyFont="1" applyBorder="1" applyAlignment="1">
      <alignment vertical="top" wrapText="1"/>
    </xf>
    <xf numFmtId="4" fontId="5" fillId="4" borderId="15" xfId="0" applyNumberFormat="1" applyFont="1" applyFill="1" applyBorder="1" applyAlignment="1">
      <alignment vertical="top"/>
    </xf>
    <xf numFmtId="0" fontId="11" fillId="0" borderId="15" xfId="0" applyFont="1" applyBorder="1" applyAlignment="1">
      <alignment vertical="top" wrapText="1"/>
    </xf>
    <xf numFmtId="4" fontId="5" fillId="0" borderId="3" xfId="0" applyNumberFormat="1" applyFont="1" applyBorder="1" applyAlignment="1">
      <alignment vertical="top"/>
    </xf>
    <xf numFmtId="0" fontId="11" fillId="0" borderId="26" xfId="0" applyFont="1" applyBorder="1" applyAlignment="1">
      <alignment vertical="top"/>
    </xf>
    <xf numFmtId="0" fontId="11" fillId="0" borderId="27" xfId="0" applyFont="1" applyBorder="1" applyAlignment="1">
      <alignment vertical="top" wrapText="1"/>
    </xf>
    <xf numFmtId="0" fontId="11" fillId="0" borderId="27" xfId="0" applyFont="1" applyBorder="1" applyAlignment="1">
      <alignment horizontal="center" vertical="top"/>
    </xf>
    <xf numFmtId="4" fontId="11" fillId="0" borderId="27" xfId="0" applyNumberFormat="1" applyFont="1" applyBorder="1" applyAlignment="1">
      <alignment vertical="top"/>
    </xf>
    <xf numFmtId="4" fontId="5" fillId="0" borderId="27" xfId="0" applyNumberFormat="1" applyFont="1" applyBorder="1" applyAlignment="1">
      <alignment vertical="top"/>
    </xf>
    <xf numFmtId="4" fontId="23" fillId="0" borderId="27" xfId="0" applyNumberFormat="1" applyFont="1" applyBorder="1" applyAlignment="1">
      <alignment vertical="top"/>
    </xf>
    <xf numFmtId="0" fontId="13" fillId="0" borderId="28" xfId="0" applyFont="1" applyBorder="1" applyAlignment="1">
      <alignment vertical="top" wrapText="1"/>
    </xf>
    <xf numFmtId="0" fontId="9" fillId="2" borderId="29" xfId="0" applyFont="1" applyFill="1" applyBorder="1" applyAlignment="1">
      <alignment horizontal="center" vertical="top"/>
    </xf>
    <xf numFmtId="0" fontId="9" fillId="2" borderId="30" xfId="0" applyFont="1" applyFill="1" applyBorder="1" applyAlignment="1">
      <alignment horizontal="center" vertical="top"/>
    </xf>
    <xf numFmtId="0" fontId="9" fillId="2" borderId="30" xfId="0" applyFont="1" applyFill="1" applyBorder="1" applyAlignment="1">
      <alignment horizontal="center" vertical="top" wrapText="1"/>
    </xf>
    <xf numFmtId="0" fontId="7" fillId="2" borderId="30" xfId="0" applyFont="1" applyFill="1" applyBorder="1" applyAlignment="1">
      <alignment horizontal="center" vertical="top" wrapText="1"/>
    </xf>
    <xf numFmtId="0" fontId="16" fillId="2" borderId="31" xfId="0" applyFont="1" applyFill="1" applyBorder="1" applyAlignment="1">
      <alignment horizontal="center" vertical="top"/>
    </xf>
    <xf numFmtId="0" fontId="26" fillId="0" borderId="0" xfId="1"/>
    <xf numFmtId="0" fontId="28" fillId="2" borderId="0" xfId="0" applyFont="1" applyFill="1" applyAlignment="1">
      <alignment vertical="top"/>
    </xf>
    <xf numFmtId="0" fontId="28" fillId="2" borderId="0" xfId="0" applyFont="1" applyFill="1" applyAlignment="1">
      <alignment horizontal="center" vertical="top"/>
    </xf>
    <xf numFmtId="0" fontId="29" fillId="2" borderId="0" xfId="0" applyFont="1" applyFill="1" applyAlignment="1">
      <alignment vertical="top"/>
    </xf>
    <xf numFmtId="0" fontId="0" fillId="4" borderId="0" xfId="0" applyFill="1"/>
    <xf numFmtId="0" fontId="0" fillId="9" borderId="1" xfId="0" applyFill="1" applyBorder="1" applyAlignment="1">
      <alignment vertical="top"/>
    </xf>
    <xf numFmtId="4" fontId="0" fillId="9" borderId="1" xfId="0" applyNumberFormat="1" applyFill="1" applyBorder="1" applyAlignment="1">
      <alignment vertical="top"/>
    </xf>
    <xf numFmtId="4" fontId="1" fillId="4" borderId="0" xfId="0" applyNumberFormat="1" applyFont="1" applyFill="1"/>
    <xf numFmtId="0" fontId="5" fillId="2" borderId="30" xfId="0" applyFont="1" applyFill="1" applyBorder="1" applyAlignment="1">
      <alignment horizontal="center" vertical="top" wrapText="1"/>
    </xf>
    <xf numFmtId="4" fontId="11" fillId="0" borderId="34" xfId="0" applyNumberFormat="1" applyFont="1" applyBorder="1" applyAlignment="1">
      <alignment vertical="top"/>
    </xf>
    <xf numFmtId="0" fontId="11" fillId="0" borderId="27" xfId="0" applyFont="1" applyBorder="1" applyAlignment="1">
      <alignment vertical="top"/>
    </xf>
    <xf numFmtId="0" fontId="8" fillId="2" borderId="3" xfId="0" applyFont="1" applyFill="1" applyBorder="1" applyAlignment="1">
      <alignment vertical="top" wrapText="1"/>
    </xf>
    <xf numFmtId="0" fontId="8" fillId="2" borderId="3" xfId="0" applyFont="1" applyFill="1" applyBorder="1" applyAlignment="1">
      <alignment horizontal="center" vertical="top"/>
    </xf>
    <xf numFmtId="0" fontId="8" fillId="2" borderId="3" xfId="0" applyFont="1" applyFill="1" applyBorder="1" applyAlignment="1">
      <alignment horizontal="center" vertical="top" wrapText="1"/>
    </xf>
    <xf numFmtId="4" fontId="8" fillId="0" borderId="3" xfId="0" applyNumberFormat="1" applyFont="1" applyBorder="1" applyAlignment="1">
      <alignment vertical="top"/>
    </xf>
    <xf numFmtId="0" fontId="9" fillId="2" borderId="29" xfId="0" applyFont="1" applyFill="1" applyBorder="1" applyAlignment="1">
      <alignment vertical="top"/>
    </xf>
    <xf numFmtId="0" fontId="9" fillId="2" borderId="30" xfId="0" applyFont="1" applyFill="1" applyBorder="1" applyAlignment="1">
      <alignment vertical="top"/>
    </xf>
    <xf numFmtId="0" fontId="16" fillId="2" borderId="31" xfId="0" applyFont="1" applyFill="1" applyBorder="1" applyAlignment="1">
      <alignment horizontal="left" vertical="top"/>
    </xf>
    <xf numFmtId="0" fontId="8" fillId="2" borderId="21" xfId="0" applyFont="1" applyFill="1" applyBorder="1" applyAlignment="1">
      <alignment vertical="top"/>
    </xf>
    <xf numFmtId="0" fontId="8" fillId="0" borderId="32" xfId="0" applyFont="1" applyBorder="1" applyAlignment="1">
      <alignment vertical="top"/>
    </xf>
    <xf numFmtId="0" fontId="8" fillId="0" borderId="12" xfId="0" applyFont="1" applyBorder="1" applyAlignment="1">
      <alignment vertical="top" wrapText="1"/>
    </xf>
    <xf numFmtId="0" fontId="8" fillId="0" borderId="12" xfId="0" applyFont="1" applyBorder="1" applyAlignment="1">
      <alignment horizontal="center" vertical="top"/>
    </xf>
    <xf numFmtId="4" fontId="8" fillId="0" borderId="12" xfId="0" applyNumberFormat="1" applyFont="1" applyBorder="1" applyAlignment="1">
      <alignment vertical="top"/>
    </xf>
    <xf numFmtId="4" fontId="5" fillId="0" borderId="12" xfId="0" applyNumberFormat="1" applyFont="1" applyBorder="1" applyAlignment="1">
      <alignment vertical="top"/>
    </xf>
    <xf numFmtId="4" fontId="23" fillId="0" borderId="12" xfId="0" applyNumberFormat="1" applyFont="1" applyBorder="1" applyAlignment="1">
      <alignment vertical="top"/>
    </xf>
    <xf numFmtId="0" fontId="13" fillId="0" borderId="13" xfId="0" applyFont="1" applyBorder="1" applyAlignment="1">
      <alignment vertical="top" wrapText="1"/>
    </xf>
    <xf numFmtId="0" fontId="17" fillId="2" borderId="0" xfId="0" applyFont="1" applyFill="1" applyAlignment="1">
      <alignment horizontal="center" vertical="top"/>
    </xf>
    <xf numFmtId="0" fontId="28" fillId="2" borderId="0" xfId="0" applyFont="1" applyFill="1" applyAlignment="1">
      <alignment horizontal="right" vertical="top"/>
    </xf>
    <xf numFmtId="4" fontId="28" fillId="2" borderId="0" xfId="0" applyNumberFormat="1" applyFont="1" applyFill="1" applyAlignment="1">
      <alignment vertical="top"/>
    </xf>
    <xf numFmtId="0" fontId="1" fillId="4" borderId="0" xfId="0" applyFont="1" applyFill="1" applyAlignment="1">
      <alignment horizontal="right"/>
    </xf>
    <xf numFmtId="4" fontId="18" fillId="0" borderId="1" xfId="0" applyNumberFormat="1" applyFont="1" applyBorder="1"/>
    <xf numFmtId="164" fontId="11" fillId="0" borderId="15" xfId="0" applyNumberFormat="1" applyFont="1" applyBorder="1" applyAlignment="1">
      <alignment vertical="top"/>
    </xf>
    <xf numFmtId="4" fontId="11" fillId="0" borderId="34" xfId="0" applyNumberFormat="1" applyFont="1" applyBorder="1" applyAlignment="1">
      <alignment horizontal="center" vertical="top"/>
    </xf>
    <xf numFmtId="4" fontId="11" fillId="0" borderId="15" xfId="0" applyNumberFormat="1" applyFont="1" applyBorder="1" applyAlignment="1">
      <alignment horizontal="center" vertical="top"/>
    </xf>
    <xf numFmtId="4" fontId="11" fillId="0" borderId="27" xfId="0" applyNumberFormat="1" applyFont="1" applyBorder="1" applyAlignment="1">
      <alignment horizontal="center" vertical="top"/>
    </xf>
    <xf numFmtId="0" fontId="11" fillId="0" borderId="12" xfId="0" applyFont="1" applyBorder="1" applyAlignment="1">
      <alignment vertical="top"/>
    </xf>
    <xf numFmtId="0" fontId="11" fillId="0" borderId="12" xfId="0" applyFont="1" applyBorder="1" applyAlignment="1">
      <alignment horizontal="center" vertical="top"/>
    </xf>
    <xf numFmtId="10" fontId="11" fillId="0" borderId="12" xfId="0" applyNumberFormat="1" applyFont="1" applyBorder="1" applyAlignment="1">
      <alignment vertical="top"/>
    </xf>
    <xf numFmtId="4" fontId="12" fillId="0" borderId="12" xfId="0" applyNumberFormat="1" applyFont="1" applyBorder="1" applyAlignment="1">
      <alignment vertical="top"/>
    </xf>
    <xf numFmtId="0" fontId="13" fillId="0" borderId="20" xfId="0" applyFont="1" applyBorder="1" applyAlignment="1">
      <alignment vertical="top" wrapText="1"/>
    </xf>
    <xf numFmtId="0" fontId="31" fillId="0" borderId="0" xfId="0" applyFont="1"/>
    <xf numFmtId="4" fontId="31" fillId="0" borderId="1" xfId="0" applyNumberFormat="1" applyFont="1" applyBorder="1" applyAlignment="1">
      <alignment vertical="top"/>
    </xf>
    <xf numFmtId="0" fontId="13" fillId="0" borderId="16" xfId="0" applyFont="1" applyBorder="1" applyAlignment="1">
      <alignment vertical="top" wrapText="1"/>
    </xf>
    <xf numFmtId="0" fontId="33" fillId="9" borderId="1" xfId="0" applyFont="1" applyFill="1" applyBorder="1"/>
    <xf numFmtId="4" fontId="33" fillId="9" borderId="1" xfId="0" applyNumberFormat="1" applyFont="1" applyFill="1" applyBorder="1"/>
    <xf numFmtId="4" fontId="33" fillId="9" borderId="1" xfId="0" applyNumberFormat="1" applyFont="1" applyFill="1" applyBorder="1" applyAlignment="1">
      <alignment vertical="top"/>
    </xf>
    <xf numFmtId="4" fontId="0" fillId="10" borderId="1" xfId="0" applyNumberFormat="1" applyFill="1" applyBorder="1"/>
    <xf numFmtId="4" fontId="0" fillId="9" borderId="1" xfId="0" applyNumberFormat="1" applyFill="1" applyBorder="1"/>
    <xf numFmtId="0" fontId="6" fillId="2" borderId="0" xfId="0" applyFont="1" applyFill="1" applyAlignment="1">
      <alignment vertical="top" wrapText="1"/>
    </xf>
    <xf numFmtId="4" fontId="33" fillId="4" borderId="0" xfId="0" applyNumberFormat="1" applyFont="1" applyFill="1"/>
    <xf numFmtId="0" fontId="32" fillId="6" borderId="8" xfId="0" applyFont="1" applyFill="1" applyBorder="1" applyAlignment="1">
      <alignment vertical="top"/>
    </xf>
    <xf numFmtId="0" fontId="32" fillId="6" borderId="0" xfId="0" applyFont="1" applyFill="1" applyAlignment="1">
      <alignment vertical="top"/>
    </xf>
    <xf numFmtId="0" fontId="32" fillId="6" borderId="0" xfId="0" applyFont="1" applyFill="1" applyAlignment="1">
      <alignment horizontal="center" vertical="top"/>
    </xf>
    <xf numFmtId="4" fontId="32" fillId="6" borderId="0" xfId="0" applyNumberFormat="1" applyFont="1" applyFill="1" applyAlignment="1">
      <alignment vertical="top"/>
    </xf>
    <xf numFmtId="4" fontId="5" fillId="6" borderId="0" xfId="0" applyNumberFormat="1" applyFont="1" applyFill="1" applyAlignment="1">
      <alignment vertical="top"/>
    </xf>
    <xf numFmtId="4" fontId="7" fillId="6" borderId="0" xfId="0" applyNumberFormat="1" applyFont="1" applyFill="1" applyAlignment="1">
      <alignment vertical="top"/>
    </xf>
    <xf numFmtId="0" fontId="16" fillId="6" borderId="19" xfId="0" applyFont="1" applyFill="1" applyBorder="1" applyAlignment="1">
      <alignment vertical="top"/>
    </xf>
    <xf numFmtId="0" fontId="9" fillId="4" borderId="4" xfId="0" applyFont="1" applyFill="1" applyBorder="1" applyAlignment="1">
      <alignment horizontal="center" vertical="top"/>
    </xf>
    <xf numFmtId="0" fontId="9" fillId="4" borderId="4" xfId="0" applyFont="1" applyFill="1" applyBorder="1" applyAlignment="1">
      <alignment horizontal="right" vertical="top"/>
    </xf>
    <xf numFmtId="4" fontId="5" fillId="4" borderId="4" xfId="0" applyNumberFormat="1" applyFont="1" applyFill="1" applyBorder="1" applyAlignment="1">
      <alignment vertical="top"/>
    </xf>
    <xf numFmtId="4" fontId="23" fillId="4" borderId="4" xfId="0" applyNumberFormat="1" applyFont="1" applyFill="1" applyBorder="1" applyAlignment="1">
      <alignment vertical="top"/>
    </xf>
    <xf numFmtId="0" fontId="16" fillId="3" borderId="20" xfId="0" applyFont="1" applyFill="1" applyBorder="1" applyAlignment="1">
      <alignment vertical="top"/>
    </xf>
    <xf numFmtId="4" fontId="7" fillId="4" borderId="4" xfId="0" applyNumberFormat="1" applyFont="1" applyFill="1" applyBorder="1" applyAlignment="1">
      <alignment vertical="top"/>
    </xf>
    <xf numFmtId="0" fontId="13" fillId="4" borderId="20" xfId="0" applyFont="1" applyFill="1" applyBorder="1" applyAlignment="1">
      <alignment vertical="top"/>
    </xf>
    <xf numFmtId="0" fontId="2" fillId="2" borderId="0" xfId="0" applyFont="1" applyFill="1" applyAlignment="1">
      <alignment vertical="top"/>
    </xf>
    <xf numFmtId="0" fontId="30" fillId="2" borderId="0" xfId="0" applyFont="1" applyFill="1" applyAlignment="1">
      <alignment horizontal="center" vertical="top"/>
    </xf>
    <xf numFmtId="0" fontId="30" fillId="2" borderId="33" xfId="0" applyFont="1" applyFill="1" applyBorder="1" applyAlignment="1">
      <alignment horizontal="center" vertical="top"/>
    </xf>
    <xf numFmtId="0" fontId="0" fillId="9" borderId="1" xfId="0" applyFill="1" applyBorder="1" applyAlignment="1">
      <alignment horizontal="center"/>
    </xf>
    <xf numFmtId="4" fontId="23" fillId="0" borderId="14" xfId="0" applyNumberFormat="1" applyFont="1" applyBorder="1" applyAlignment="1">
      <alignment horizontal="right" vertical="center"/>
    </xf>
    <xf numFmtId="4" fontId="23" fillId="0" borderId="3" xfId="0" applyNumberFormat="1" applyFont="1" applyBorder="1" applyAlignment="1">
      <alignment horizontal="right" vertical="center"/>
    </xf>
    <xf numFmtId="2" fontId="34" fillId="2" borderId="0" xfId="0" applyNumberFormat="1" applyFont="1" applyFill="1" applyAlignment="1">
      <alignment horizontal="center" vertical="top" wrapText="1"/>
    </xf>
    <xf numFmtId="2" fontId="34" fillId="2" borderId="33" xfId="0" applyNumberFormat="1" applyFont="1" applyFill="1" applyBorder="1" applyAlignment="1">
      <alignment horizontal="center" vertical="top" wrapText="1"/>
    </xf>
    <xf numFmtId="0" fontId="9" fillId="4" borderId="11" xfId="0" applyFont="1" applyFill="1" applyBorder="1" applyAlignment="1">
      <alignment vertical="top"/>
    </xf>
    <xf numFmtId="0" fontId="9" fillId="4" borderId="4" xfId="0" applyFont="1" applyFill="1" applyBorder="1" applyAlignment="1">
      <alignment vertical="top"/>
    </xf>
    <xf numFmtId="0" fontId="8" fillId="2" borderId="0" xfId="0" applyFont="1" applyFill="1" applyAlignment="1">
      <alignment vertical="top"/>
    </xf>
    <xf numFmtId="0" fontId="10" fillId="2" borderId="0" xfId="0" applyFont="1" applyFill="1" applyAlignment="1">
      <alignment vertical="top"/>
    </xf>
    <xf numFmtId="0" fontId="1" fillId="0" borderId="0" xfId="0" applyFont="1" applyAlignment="1">
      <alignment horizontal="center"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tsn-razdolie.ru/doc/smeta2022.xlsx"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3</xdr:row>
      <xdr:rowOff>0</xdr:rowOff>
    </xdr:from>
    <xdr:to>
      <xdr:col>15</xdr:col>
      <xdr:colOff>152400</xdr:colOff>
      <xdr:row>3</xdr:row>
      <xdr:rowOff>152400</xdr:rowOff>
    </xdr:to>
    <xdr:pic>
      <xdr:nvPicPr>
        <xdr:cNvPr id="3" name="Рисунок 2">
          <a:hlinkClick xmlns:r="http://schemas.openxmlformats.org/officeDocument/2006/relationships" r:id="rId1" tgtFrame="smeta"/>
          <a:extLst>
            <a:ext uri="{FF2B5EF4-FFF2-40B4-BE49-F238E27FC236}">
              <a16:creationId xmlns:a16="http://schemas.microsoft.com/office/drawing/2014/main" id="{89195089-8D56-543D-6F9D-45E42E9D89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87700" y="54864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Стандартная">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tsn-razdolie.ru/doc/smeta202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F1974-397F-4A3A-A975-DB7C95435A12}">
  <dimension ref="A1:Q55"/>
  <sheetViews>
    <sheetView tabSelected="1" topLeftCell="B1" zoomScale="90" zoomScaleNormal="90" workbookViewId="0">
      <selection activeCell="Q13" sqref="Q13"/>
    </sheetView>
  </sheetViews>
  <sheetFormatPr defaultRowHeight="14.4" x14ac:dyDescent="0.3"/>
  <cols>
    <col min="2" max="2" width="28.33203125" customWidth="1"/>
    <col min="5" max="5" width="14.88671875" customWidth="1"/>
    <col min="6" max="6" width="16.6640625" customWidth="1"/>
    <col min="7" max="7" width="16.109375" style="67" customWidth="1"/>
    <col min="8" max="8" width="65.6640625" customWidth="1" collapsed="1"/>
    <col min="9" max="9" width="10" customWidth="1"/>
    <col min="10" max="10" width="11.109375" customWidth="1"/>
    <col min="11" max="11" width="11" customWidth="1"/>
    <col min="12" max="12" width="11.33203125" customWidth="1"/>
    <col min="13" max="13" width="9.5546875" customWidth="1"/>
  </cols>
  <sheetData>
    <row r="1" spans="1:17" x14ac:dyDescent="0.3">
      <c r="A1" s="175"/>
      <c r="B1" s="175"/>
      <c r="C1" s="2"/>
      <c r="D1" s="2"/>
      <c r="E1" s="1"/>
      <c r="F1" s="3"/>
      <c r="G1" s="61"/>
      <c r="H1" s="23"/>
      <c r="I1" s="39" t="s">
        <v>83</v>
      </c>
      <c r="J1" s="40"/>
      <c r="K1" s="40"/>
      <c r="L1" s="40"/>
      <c r="M1" s="40"/>
      <c r="N1" s="40"/>
      <c r="O1" s="41"/>
    </row>
    <row r="2" spans="1:17" x14ac:dyDescent="0.3">
      <c r="A2" s="24" t="s">
        <v>19</v>
      </c>
      <c r="C2" s="2"/>
      <c r="D2" s="2"/>
      <c r="E2" s="1"/>
      <c r="F2" s="3"/>
      <c r="G2" s="61"/>
      <c r="H2" s="23"/>
      <c r="I2" s="42"/>
      <c r="J2" s="43"/>
      <c r="K2" s="44"/>
      <c r="L2" s="44"/>
      <c r="M2" s="45" t="s">
        <v>25</v>
      </c>
      <c r="N2" s="45" t="s">
        <v>26</v>
      </c>
      <c r="O2" s="46" t="s">
        <v>27</v>
      </c>
    </row>
    <row r="3" spans="1:17" x14ac:dyDescent="0.3">
      <c r="A3" s="24" t="s">
        <v>63</v>
      </c>
      <c r="C3" s="2"/>
      <c r="D3" s="2"/>
      <c r="E3" s="1"/>
      <c r="F3" s="3"/>
      <c r="G3" s="61"/>
      <c r="H3" s="23"/>
      <c r="I3" s="47" t="s">
        <v>69</v>
      </c>
      <c r="J3" s="43"/>
      <c r="K3" s="44"/>
      <c r="L3" s="44"/>
      <c r="M3" s="48">
        <v>1028.6600000000001</v>
      </c>
      <c r="N3" s="48">
        <v>1709.51</v>
      </c>
      <c r="O3" s="49">
        <f>M3+N3</f>
        <v>2738.17</v>
      </c>
    </row>
    <row r="4" spans="1:17" ht="14.4" customHeight="1" x14ac:dyDescent="0.3">
      <c r="A4" s="24" t="s">
        <v>20</v>
      </c>
      <c r="C4" s="2"/>
      <c r="D4" s="2"/>
      <c r="E4" s="1"/>
      <c r="F4" s="3"/>
      <c r="G4" s="61"/>
      <c r="H4" s="23"/>
      <c r="I4" s="47" t="s">
        <v>70</v>
      </c>
      <c r="J4" s="57"/>
      <c r="K4" s="57"/>
      <c r="L4" s="57"/>
      <c r="M4" s="50">
        <f>O4-N4</f>
        <v>1016.6600000000001</v>
      </c>
      <c r="N4" s="51">
        <v>205.3</v>
      </c>
      <c r="O4" s="52">
        <v>1221.96</v>
      </c>
      <c r="P4" s="111" t="s">
        <v>82</v>
      </c>
    </row>
    <row r="5" spans="1:17" x14ac:dyDescent="0.3">
      <c r="A5" s="24" t="s">
        <v>21</v>
      </c>
      <c r="C5" s="2"/>
      <c r="D5" s="2"/>
      <c r="E5" s="1"/>
      <c r="F5" s="3"/>
      <c r="G5" s="61"/>
      <c r="H5" s="23"/>
      <c r="I5" s="47" t="s">
        <v>71</v>
      </c>
      <c r="J5" s="43"/>
      <c r="K5" s="44"/>
      <c r="L5" s="44"/>
      <c r="M5" s="48">
        <v>83</v>
      </c>
      <c r="N5" s="48">
        <v>152</v>
      </c>
      <c r="O5" s="49">
        <f>M5+N5</f>
        <v>235</v>
      </c>
    </row>
    <row r="6" spans="1:17" ht="15" customHeight="1" thickBot="1" x14ac:dyDescent="0.35">
      <c r="A6" s="25" t="s">
        <v>57</v>
      </c>
      <c r="B6" s="1"/>
      <c r="C6" s="2"/>
      <c r="D6" s="2"/>
      <c r="E6" s="1"/>
      <c r="F6" s="3"/>
      <c r="G6" s="61"/>
      <c r="H6" s="23"/>
      <c r="I6" s="59" t="s">
        <v>72</v>
      </c>
      <c r="J6" s="58"/>
      <c r="K6" s="58"/>
      <c r="L6" s="58"/>
      <c r="M6" s="53">
        <v>78</v>
      </c>
      <c r="N6" s="53">
        <f>10+3</f>
        <v>13</v>
      </c>
      <c r="O6" s="54">
        <f>M6+N6</f>
        <v>91</v>
      </c>
    </row>
    <row r="7" spans="1:17" x14ac:dyDescent="0.3">
      <c r="A7" s="8"/>
      <c r="C7" s="9"/>
      <c r="D7" s="9"/>
      <c r="E7" s="8"/>
      <c r="F7" s="5"/>
      <c r="G7" s="62"/>
      <c r="H7" s="26"/>
      <c r="I7" s="60" t="s">
        <v>64</v>
      </c>
      <c r="J7" s="178" t="s">
        <v>66</v>
      </c>
      <c r="K7" s="178"/>
      <c r="L7" s="178"/>
      <c r="M7" s="154" t="s">
        <v>68</v>
      </c>
      <c r="N7" s="154"/>
      <c r="O7" s="154"/>
    </row>
    <row r="8" spans="1:17" ht="18" x14ac:dyDescent="0.3">
      <c r="A8" s="112" t="s">
        <v>22</v>
      </c>
      <c r="B8" s="112"/>
      <c r="C8" s="113"/>
      <c r="D8" s="113"/>
      <c r="E8" s="112"/>
      <c r="F8" s="112"/>
      <c r="G8" s="114"/>
      <c r="H8" s="112"/>
      <c r="I8" s="60"/>
      <c r="J8" s="157" t="s">
        <v>65</v>
      </c>
      <c r="K8" s="158" t="s">
        <v>67</v>
      </c>
      <c r="L8" s="60" t="s">
        <v>27</v>
      </c>
      <c r="M8" s="154" t="s">
        <v>65</v>
      </c>
      <c r="N8" s="154" t="s">
        <v>67</v>
      </c>
      <c r="O8" s="154" t="s">
        <v>111</v>
      </c>
      <c r="Q8" s="111"/>
    </row>
    <row r="9" spans="1:17" ht="18" x14ac:dyDescent="0.3">
      <c r="A9" s="176"/>
      <c r="B9" s="176"/>
      <c r="C9" s="176"/>
      <c r="D9" s="176"/>
      <c r="E9" s="176"/>
      <c r="F9" s="176"/>
      <c r="G9" s="176"/>
      <c r="H9" s="177"/>
      <c r="I9" s="60" t="s">
        <v>2</v>
      </c>
      <c r="J9" s="60">
        <v>1868.13</v>
      </c>
      <c r="K9" s="60">
        <v>544.91</v>
      </c>
      <c r="L9" s="60">
        <f>SUM(J9:K9)</f>
        <v>2413.04</v>
      </c>
      <c r="M9" s="155">
        <f>J34</f>
        <v>2015.6639376486535</v>
      </c>
      <c r="N9" s="155">
        <f>J47</f>
        <v>405.77331199033813</v>
      </c>
      <c r="O9" s="155">
        <f>SUM(M9:N9)</f>
        <v>2421.4372496389915</v>
      </c>
      <c r="Q9" s="111"/>
    </row>
    <row r="10" spans="1:17" ht="96" customHeight="1" x14ac:dyDescent="0.3">
      <c r="A10" s="181" t="s">
        <v>107</v>
      </c>
      <c r="B10" s="181"/>
      <c r="C10" s="181"/>
      <c r="D10" s="181"/>
      <c r="E10" s="181"/>
      <c r="F10" s="181"/>
      <c r="G10" s="181"/>
      <c r="H10" s="182"/>
      <c r="I10" s="116" t="s">
        <v>3</v>
      </c>
      <c r="J10" s="117">
        <v>1606.27</v>
      </c>
      <c r="K10" s="116">
        <v>893.25</v>
      </c>
      <c r="L10" s="116">
        <f>SUM(J10:K10)</f>
        <v>2499.52</v>
      </c>
      <c r="M10" s="156">
        <f>K34</f>
        <v>1783.1968395037477</v>
      </c>
      <c r="N10" s="156">
        <f>K47</f>
        <v>720.73309611253217</v>
      </c>
      <c r="O10" s="156">
        <f>SUM(M10:N10)</f>
        <v>2503.9299356162801</v>
      </c>
      <c r="Q10" s="111"/>
    </row>
    <row r="11" spans="1:17" ht="18.600000000000001" thickBot="1" x14ac:dyDescent="0.35">
      <c r="A11" s="186" t="s">
        <v>0</v>
      </c>
      <c r="B11" s="186"/>
      <c r="C11" s="11"/>
      <c r="D11" s="11"/>
      <c r="E11" s="10"/>
      <c r="F11" s="5"/>
      <c r="G11" s="62"/>
      <c r="H11" s="27"/>
      <c r="J11" t="s">
        <v>55</v>
      </c>
      <c r="K11" t="s">
        <v>56</v>
      </c>
    </row>
    <row r="12" spans="1:17" s="33" customFormat="1" ht="87" customHeight="1" thickBot="1" x14ac:dyDescent="0.35">
      <c r="A12" s="106" t="s">
        <v>1</v>
      </c>
      <c r="B12" s="107" t="s">
        <v>5</v>
      </c>
      <c r="C12" s="107" t="s">
        <v>35</v>
      </c>
      <c r="D12" s="108" t="s">
        <v>36</v>
      </c>
      <c r="E12" s="108" t="s">
        <v>97</v>
      </c>
      <c r="F12" s="119" t="s">
        <v>86</v>
      </c>
      <c r="G12" s="109" t="s">
        <v>96</v>
      </c>
      <c r="H12" s="110" t="s">
        <v>23</v>
      </c>
      <c r="J12" s="29" t="s">
        <v>24</v>
      </c>
      <c r="K12" s="29" t="s">
        <v>24</v>
      </c>
      <c r="M12" s="187" t="s">
        <v>112</v>
      </c>
      <c r="N12" s="187"/>
      <c r="O12" s="187"/>
    </row>
    <row r="13" spans="1:17" ht="93.6" customHeight="1" thickBot="1" x14ac:dyDescent="0.35">
      <c r="A13" s="89">
        <v>1</v>
      </c>
      <c r="B13" s="97" t="s">
        <v>32</v>
      </c>
      <c r="C13" s="91" t="s">
        <v>9</v>
      </c>
      <c r="D13" s="91">
        <v>12</v>
      </c>
      <c r="E13" s="144" t="s">
        <v>92</v>
      </c>
      <c r="F13" s="93">
        <f>11500*2+28750*10</f>
        <v>310500</v>
      </c>
      <c r="G13" s="94">
        <v>804562</v>
      </c>
      <c r="H13" s="95" t="s">
        <v>108</v>
      </c>
      <c r="J13" s="13">
        <f>F13/O4</f>
        <v>254.09997053913384</v>
      </c>
      <c r="K13" s="13">
        <f t="shared" ref="K13:K21" si="0">F13/O$4</f>
        <v>254.09997053913384</v>
      </c>
      <c r="M13" s="187"/>
      <c r="N13" s="187"/>
      <c r="O13" s="187"/>
    </row>
    <row r="14" spans="1:17" ht="15.6" thickTop="1" thickBot="1" x14ac:dyDescent="0.35">
      <c r="A14" s="89">
        <v>2</v>
      </c>
      <c r="B14" s="90" t="s">
        <v>10</v>
      </c>
      <c r="C14" s="91" t="s">
        <v>9</v>
      </c>
      <c r="D14" s="91">
        <v>12</v>
      </c>
      <c r="E14" s="142">
        <v>0.30199999999999999</v>
      </c>
      <c r="F14" s="93">
        <f>F13*E14</f>
        <v>93771</v>
      </c>
      <c r="G14" s="94">
        <v>319761</v>
      </c>
      <c r="H14" s="78" t="s">
        <v>85</v>
      </c>
      <c r="J14" s="13">
        <f t="shared" ref="J14:J21" si="1">F14/O$4</f>
        <v>76.738191102818419</v>
      </c>
      <c r="K14" s="13">
        <f t="shared" si="0"/>
        <v>76.738191102818419</v>
      </c>
      <c r="M14" s="187"/>
      <c r="N14" s="187"/>
      <c r="O14" s="187"/>
    </row>
    <row r="15" spans="1:17" ht="130.80000000000001" thickTop="1" thickBot="1" x14ac:dyDescent="0.35">
      <c r="A15" s="99">
        <v>3</v>
      </c>
      <c r="B15" s="100" t="s">
        <v>46</v>
      </c>
      <c r="C15" s="101" t="s">
        <v>9</v>
      </c>
      <c r="D15" s="101">
        <v>12</v>
      </c>
      <c r="E15" s="145" t="s">
        <v>92</v>
      </c>
      <c r="F15" s="103">
        <f>(20000+10000)*2+100000*10</f>
        <v>1060000</v>
      </c>
      <c r="G15" s="104">
        <v>210923</v>
      </c>
      <c r="H15" s="105" t="s">
        <v>90</v>
      </c>
      <c r="J15" s="13">
        <f t="shared" si="1"/>
        <v>867.45883662313008</v>
      </c>
      <c r="K15" s="13">
        <f t="shared" si="0"/>
        <v>867.45883662313008</v>
      </c>
      <c r="M15" s="187"/>
      <c r="N15" s="187"/>
      <c r="O15" s="187"/>
    </row>
    <row r="16" spans="1:17" ht="62.4" customHeight="1" thickTop="1" thickBot="1" x14ac:dyDescent="0.35">
      <c r="A16" s="89">
        <v>4</v>
      </c>
      <c r="B16" s="97" t="s">
        <v>11</v>
      </c>
      <c r="C16" s="91" t="s">
        <v>9</v>
      </c>
      <c r="D16" s="91">
        <v>12</v>
      </c>
      <c r="E16" s="92">
        <v>16000</v>
      </c>
      <c r="F16" s="93">
        <f t="shared" ref="F16:F31" si="2">D16*E16</f>
        <v>192000</v>
      </c>
      <c r="G16" s="94">
        <v>276510</v>
      </c>
      <c r="H16" s="95" t="s">
        <v>61</v>
      </c>
      <c r="J16" s="13">
        <f t="shared" si="1"/>
        <v>157.12461946381222</v>
      </c>
      <c r="K16" s="13">
        <f t="shared" si="0"/>
        <v>157.12461946381222</v>
      </c>
      <c r="M16" s="187"/>
      <c r="N16" s="187"/>
      <c r="O16" s="187"/>
    </row>
    <row r="17" spans="1:15" ht="58.8" thickTop="1" thickBot="1" x14ac:dyDescent="0.35">
      <c r="A17" s="89">
        <v>5</v>
      </c>
      <c r="B17" s="97" t="s">
        <v>12</v>
      </c>
      <c r="C17" s="91" t="s">
        <v>13</v>
      </c>
      <c r="D17" s="91">
        <v>12</v>
      </c>
      <c r="E17" s="92">
        <v>1500</v>
      </c>
      <c r="F17" s="93">
        <f>D17*E17+5000</f>
        <v>23000</v>
      </c>
      <c r="G17" s="94">
        <v>15357</v>
      </c>
      <c r="H17" s="95" t="s">
        <v>73</v>
      </c>
      <c r="J17" s="13">
        <f t="shared" si="1"/>
        <v>18.822220039935839</v>
      </c>
      <c r="K17" s="13">
        <f t="shared" si="0"/>
        <v>18.822220039935839</v>
      </c>
      <c r="M17" s="187"/>
      <c r="N17" s="187"/>
      <c r="O17" s="187"/>
    </row>
    <row r="18" spans="1:15" ht="151.19999999999999" customHeight="1" thickTop="1" thickBot="1" x14ac:dyDescent="0.35">
      <c r="A18" s="89">
        <f>A17+1</f>
        <v>6</v>
      </c>
      <c r="B18" s="90" t="s">
        <v>52</v>
      </c>
      <c r="C18" s="91" t="s">
        <v>15</v>
      </c>
      <c r="D18" s="91">
        <v>1</v>
      </c>
      <c r="E18" s="92">
        <f>5000+450*(240-93)</f>
        <v>71150</v>
      </c>
      <c r="F18" s="96">
        <f>E18</f>
        <v>71150</v>
      </c>
      <c r="G18" s="94"/>
      <c r="H18" s="95" t="s">
        <v>59</v>
      </c>
      <c r="J18" s="13">
        <f t="shared" si="1"/>
        <v>58.226128514845001</v>
      </c>
      <c r="K18" s="13">
        <f t="shared" si="0"/>
        <v>58.226128514845001</v>
      </c>
    </row>
    <row r="19" spans="1:15" ht="30" thickTop="1" thickBot="1" x14ac:dyDescent="0.35">
      <c r="A19" s="89">
        <f t="shared" ref="A19:A22" si="3">A18+1</f>
        <v>7</v>
      </c>
      <c r="B19" s="97" t="s">
        <v>14</v>
      </c>
      <c r="C19" s="91" t="s">
        <v>13</v>
      </c>
      <c r="D19" s="91">
        <v>12</v>
      </c>
      <c r="E19" s="92">
        <v>2500</v>
      </c>
      <c r="F19" s="93">
        <f t="shared" si="2"/>
        <v>30000</v>
      </c>
      <c r="G19" s="94"/>
      <c r="H19" s="78" t="s">
        <v>58</v>
      </c>
      <c r="J19" s="13">
        <f t="shared" si="1"/>
        <v>24.55072179122066</v>
      </c>
      <c r="K19" s="13">
        <f t="shared" si="0"/>
        <v>24.55072179122066</v>
      </c>
    </row>
    <row r="20" spans="1:15" ht="109.2" customHeight="1" thickTop="1" thickBot="1" x14ac:dyDescent="0.35">
      <c r="A20" s="89">
        <f t="shared" si="3"/>
        <v>8</v>
      </c>
      <c r="B20" s="90" t="s">
        <v>31</v>
      </c>
      <c r="C20" s="91" t="s">
        <v>15</v>
      </c>
      <c r="D20" s="91">
        <v>1</v>
      </c>
      <c r="E20" s="92">
        <v>45000</v>
      </c>
      <c r="F20" s="96">
        <f t="shared" si="2"/>
        <v>45000</v>
      </c>
      <c r="G20" s="94">
        <v>55792</v>
      </c>
      <c r="H20" s="95" t="s">
        <v>80</v>
      </c>
      <c r="J20" s="13">
        <f t="shared" si="1"/>
        <v>36.826082686830993</v>
      </c>
      <c r="K20" s="13">
        <f t="shared" si="0"/>
        <v>36.826082686830993</v>
      </c>
    </row>
    <row r="21" spans="1:15" ht="90" customHeight="1" thickTop="1" thickBot="1" x14ac:dyDescent="0.35">
      <c r="A21" s="89">
        <f t="shared" si="3"/>
        <v>9</v>
      </c>
      <c r="B21" s="90" t="s">
        <v>43</v>
      </c>
      <c r="C21" s="91" t="s">
        <v>13</v>
      </c>
      <c r="D21" s="91">
        <v>12</v>
      </c>
      <c r="E21" s="92">
        <v>5000</v>
      </c>
      <c r="F21" s="93">
        <f t="shared" si="2"/>
        <v>60000</v>
      </c>
      <c r="G21" s="94"/>
      <c r="H21" s="95" t="s">
        <v>60</v>
      </c>
      <c r="J21" s="13">
        <f t="shared" si="1"/>
        <v>49.10144358244132</v>
      </c>
      <c r="K21" s="13">
        <f t="shared" si="0"/>
        <v>49.10144358244132</v>
      </c>
    </row>
    <row r="22" spans="1:15" ht="29.4" thickTop="1" x14ac:dyDescent="0.3">
      <c r="A22" s="79">
        <f t="shared" si="3"/>
        <v>10</v>
      </c>
      <c r="B22" s="87" t="s">
        <v>48</v>
      </c>
      <c r="C22" s="80"/>
      <c r="D22" s="88"/>
      <c r="E22" s="88"/>
      <c r="F22" s="160">
        <f>SUM(F23:F25)</f>
        <v>184000</v>
      </c>
      <c r="G22" s="76">
        <f>537956-165862</f>
        <v>372094</v>
      </c>
      <c r="H22" s="81" t="s">
        <v>87</v>
      </c>
      <c r="J22" s="13"/>
      <c r="K22" s="13"/>
    </row>
    <row r="23" spans="1:15" x14ac:dyDescent="0.3">
      <c r="A23" s="73"/>
      <c r="B23" s="28" t="s">
        <v>103</v>
      </c>
      <c r="C23" s="35" t="s">
        <v>13</v>
      </c>
      <c r="D23" s="35">
        <v>12</v>
      </c>
      <c r="E23" s="36">
        <v>3000</v>
      </c>
      <c r="F23" s="37">
        <f>D23*E23</f>
        <v>36000</v>
      </c>
      <c r="G23" s="64"/>
      <c r="H23" s="75" t="s">
        <v>53</v>
      </c>
      <c r="J23" s="13">
        <f>F23/M$4</f>
        <v>35.410068262742705</v>
      </c>
      <c r="K23" s="55"/>
    </row>
    <row r="24" spans="1:15" x14ac:dyDescent="0.3">
      <c r="A24" s="73"/>
      <c r="B24" s="28" t="s">
        <v>30</v>
      </c>
      <c r="C24" s="35" t="s">
        <v>15</v>
      </c>
      <c r="D24" s="35">
        <v>1</v>
      </c>
      <c r="E24" s="38">
        <v>50000</v>
      </c>
      <c r="F24" s="37">
        <f t="shared" ref="F24:F25" si="4">D24*E24</f>
        <v>50000</v>
      </c>
      <c r="G24" s="64"/>
      <c r="H24" s="75" t="s">
        <v>41</v>
      </c>
      <c r="J24" s="13">
        <f>F24/O$4</f>
        <v>40.917869652034433</v>
      </c>
      <c r="K24" s="13">
        <f>F24/O$4</f>
        <v>40.917869652034433</v>
      </c>
    </row>
    <row r="25" spans="1:15" ht="43.8" thickBot="1" x14ac:dyDescent="0.35">
      <c r="A25" s="82"/>
      <c r="B25" s="153" t="s">
        <v>102</v>
      </c>
      <c r="C25" s="83" t="s">
        <v>15</v>
      </c>
      <c r="D25" s="83">
        <v>1</v>
      </c>
      <c r="E25" s="84">
        <v>98000</v>
      </c>
      <c r="F25" s="85">
        <f t="shared" si="4"/>
        <v>98000</v>
      </c>
      <c r="G25" s="86"/>
      <c r="H25" s="77" t="s">
        <v>42</v>
      </c>
      <c r="J25" s="13">
        <f>F25/M4</f>
        <v>96.394074715244031</v>
      </c>
      <c r="K25" s="55"/>
    </row>
    <row r="26" spans="1:15" ht="295.8" customHeight="1" thickTop="1" thickBot="1" x14ac:dyDescent="0.35">
      <c r="A26" s="99">
        <f>A22+1</f>
        <v>11</v>
      </c>
      <c r="B26" s="100" t="s">
        <v>104</v>
      </c>
      <c r="C26" s="101" t="s">
        <v>28</v>
      </c>
      <c r="D26" s="101">
        <v>1</v>
      </c>
      <c r="E26" s="120">
        <v>50000</v>
      </c>
      <c r="F26" s="103">
        <f t="shared" si="2"/>
        <v>50000</v>
      </c>
      <c r="G26" s="104"/>
      <c r="H26" s="105" t="s">
        <v>100</v>
      </c>
      <c r="J26" s="13">
        <f>F26/M4</f>
        <v>49.180650364920425</v>
      </c>
      <c r="K26" s="55"/>
    </row>
    <row r="27" spans="1:15" ht="44.4" thickTop="1" thickBot="1" x14ac:dyDescent="0.35">
      <c r="A27" s="99">
        <f>A26+1</f>
        <v>12</v>
      </c>
      <c r="B27" s="100" t="s">
        <v>105</v>
      </c>
      <c r="C27" s="101" t="s">
        <v>28</v>
      </c>
      <c r="D27" s="101">
        <v>1</v>
      </c>
      <c r="E27" s="120">
        <v>50000</v>
      </c>
      <c r="F27" s="103">
        <f t="shared" si="2"/>
        <v>50000</v>
      </c>
      <c r="G27" s="104"/>
      <c r="H27" s="105" t="s">
        <v>91</v>
      </c>
      <c r="J27" s="13">
        <f>F27/M4</f>
        <v>49.180650364920425</v>
      </c>
      <c r="K27" s="55"/>
    </row>
    <row r="28" spans="1:15" ht="145.19999999999999" thickTop="1" thickBot="1" x14ac:dyDescent="0.35">
      <c r="A28" s="99">
        <f t="shared" ref="A28:A31" si="5">A27+1</f>
        <v>13</v>
      </c>
      <c r="B28" s="121" t="s">
        <v>16</v>
      </c>
      <c r="C28" s="101" t="s">
        <v>15</v>
      </c>
      <c r="D28" s="101">
        <v>1</v>
      </c>
      <c r="E28" s="143" t="s">
        <v>92</v>
      </c>
      <c r="F28" s="103">
        <v>182000</v>
      </c>
      <c r="G28" s="104">
        <v>212387</v>
      </c>
      <c r="H28" s="105" t="s">
        <v>81</v>
      </c>
      <c r="J28" s="13">
        <f>F28/O$4</f>
        <v>148.94104553340534</v>
      </c>
      <c r="K28" s="13">
        <f>F28/O$4</f>
        <v>148.94104553340534</v>
      </c>
    </row>
    <row r="29" spans="1:15" ht="15.6" thickTop="1" thickBot="1" x14ac:dyDescent="0.35">
      <c r="A29" s="99"/>
      <c r="B29" s="121" t="s">
        <v>93</v>
      </c>
      <c r="C29" s="101" t="s">
        <v>28</v>
      </c>
      <c r="D29" s="101">
        <v>2</v>
      </c>
      <c r="E29" s="120">
        <v>6500</v>
      </c>
      <c r="F29" s="103">
        <f>D29*E29</f>
        <v>13000</v>
      </c>
      <c r="G29" s="104"/>
      <c r="H29" s="105"/>
      <c r="J29" s="13">
        <f>F29/O$4</f>
        <v>10.638646109528953</v>
      </c>
      <c r="K29" s="13">
        <f>F29/O$4</f>
        <v>10.638646109528953</v>
      </c>
    </row>
    <row r="30" spans="1:15" ht="58.8" thickTop="1" thickBot="1" x14ac:dyDescent="0.35">
      <c r="A30" s="99">
        <f>A28+1</f>
        <v>14</v>
      </c>
      <c r="B30" s="121" t="s">
        <v>37</v>
      </c>
      <c r="C30" s="101" t="s">
        <v>28</v>
      </c>
      <c r="D30" s="101">
        <v>1</v>
      </c>
      <c r="E30" s="120">
        <v>15000</v>
      </c>
      <c r="F30" s="103">
        <f t="shared" si="2"/>
        <v>15000</v>
      </c>
      <c r="G30" s="104">
        <v>6573</v>
      </c>
      <c r="H30" s="105" t="s">
        <v>33</v>
      </c>
      <c r="J30" s="13">
        <f>F30/O$4</f>
        <v>12.27536089561033</v>
      </c>
      <c r="K30" s="13">
        <f>F30/O$4</f>
        <v>12.27536089561033</v>
      </c>
    </row>
    <row r="31" spans="1:15" ht="15.6" thickTop="1" thickBot="1" x14ac:dyDescent="0.35">
      <c r="A31" s="99">
        <f t="shared" si="5"/>
        <v>15</v>
      </c>
      <c r="B31" s="121" t="s">
        <v>40</v>
      </c>
      <c r="C31" s="101" t="s">
        <v>13</v>
      </c>
      <c r="D31" s="101">
        <v>12</v>
      </c>
      <c r="E31" s="102">
        <v>1000</v>
      </c>
      <c r="F31" s="103">
        <f t="shared" si="2"/>
        <v>12000</v>
      </c>
      <c r="G31" s="104">
        <v>7340</v>
      </c>
      <c r="H31" s="105" t="s">
        <v>47</v>
      </c>
      <c r="J31" s="13">
        <f>F31/O$4</f>
        <v>9.820288716488264</v>
      </c>
      <c r="K31" s="13">
        <f>F31/O$4</f>
        <v>9.820288716488264</v>
      </c>
    </row>
    <row r="32" spans="1:15" s="151" customFormat="1" ht="15.6" thickTop="1" thickBot="1" x14ac:dyDescent="0.35">
      <c r="A32" s="161"/>
      <c r="B32" s="162"/>
      <c r="C32" s="163"/>
      <c r="D32" s="163"/>
      <c r="E32" s="164"/>
      <c r="F32" s="165">
        <f>SUM(F13:F31)-F23-F24-F25</f>
        <v>2391421</v>
      </c>
      <c r="G32" s="166">
        <v>2449590</v>
      </c>
      <c r="H32" s="167"/>
      <c r="J32" s="152">
        <f>SUM(J13:J31)</f>
        <v>1995.7068689590628</v>
      </c>
      <c r="K32" s="152">
        <f>SUM(K13:K31)</f>
        <v>1765.5414252512353</v>
      </c>
    </row>
    <row r="33" spans="1:11" ht="145.19999999999999" thickTop="1" thickBot="1" x14ac:dyDescent="0.35">
      <c r="A33" s="146">
        <f>A31+1</f>
        <v>16</v>
      </c>
      <c r="B33" s="146" t="s">
        <v>99</v>
      </c>
      <c r="C33" s="147"/>
      <c r="D33" s="147"/>
      <c r="E33" s="148">
        <v>0.05</v>
      </c>
      <c r="F33" s="149">
        <f>(F32-F13-F14-F15)*E33</f>
        <v>46357.5</v>
      </c>
      <c r="G33" s="135"/>
      <c r="H33" s="150" t="s">
        <v>101</v>
      </c>
      <c r="J33" s="13">
        <f>J32*1%</f>
        <v>19.957068689590628</v>
      </c>
      <c r="K33" s="13">
        <f>K32*1%</f>
        <v>17.655414252512355</v>
      </c>
    </row>
    <row r="34" spans="1:11" ht="15" thickBot="1" x14ac:dyDescent="0.35">
      <c r="A34" s="183"/>
      <c r="B34" s="184"/>
      <c r="C34" s="168"/>
      <c r="D34" s="168"/>
      <c r="E34" s="169" t="s">
        <v>17</v>
      </c>
      <c r="F34" s="170">
        <f>SUM(F32:F33)</f>
        <v>2437778.5</v>
      </c>
      <c r="G34" s="171"/>
      <c r="H34" s="172"/>
      <c r="J34" s="56">
        <f>SUM(J32:J33)</f>
        <v>2015.6639376486535</v>
      </c>
      <c r="K34" s="56">
        <f>SUM(K32:K33)</f>
        <v>1783.1968395037477</v>
      </c>
    </row>
    <row r="35" spans="1:11" x14ac:dyDescent="0.3">
      <c r="A35" s="185"/>
      <c r="B35" s="185"/>
      <c r="C35" s="9"/>
      <c r="D35" s="9"/>
      <c r="E35" s="8"/>
      <c r="F35" s="5"/>
      <c r="G35" s="62"/>
      <c r="H35" s="23"/>
      <c r="J35" s="30"/>
      <c r="K35" s="34"/>
    </row>
    <row r="36" spans="1:11" x14ac:dyDescent="0.3">
      <c r="A36" s="185"/>
      <c r="B36" s="185"/>
      <c r="C36" s="9"/>
      <c r="D36" s="9"/>
      <c r="E36" s="8"/>
      <c r="G36" s="65"/>
      <c r="H36" s="7"/>
      <c r="J36" s="30"/>
      <c r="K36" s="12"/>
    </row>
    <row r="37" spans="1:11" ht="18.600000000000001" thickBot="1" x14ac:dyDescent="0.35">
      <c r="A37" s="186" t="s">
        <v>4</v>
      </c>
      <c r="B37" s="186"/>
      <c r="C37" s="11"/>
      <c r="D37" s="11"/>
      <c r="E37" s="10"/>
      <c r="F37" s="5"/>
      <c r="G37" s="62"/>
      <c r="H37" s="27"/>
    </row>
    <row r="38" spans="1:11" ht="89.4" customHeight="1" thickBot="1" x14ac:dyDescent="0.35">
      <c r="A38" s="126" t="s">
        <v>1</v>
      </c>
      <c r="B38" s="127" t="s">
        <v>5</v>
      </c>
      <c r="C38" s="107" t="s">
        <v>6</v>
      </c>
      <c r="D38" s="108" t="s">
        <v>7</v>
      </c>
      <c r="E38" s="107" t="s">
        <v>8</v>
      </c>
      <c r="F38" s="119" t="s">
        <v>95</v>
      </c>
      <c r="G38" s="109" t="s">
        <v>98</v>
      </c>
      <c r="H38" s="128" t="s">
        <v>23</v>
      </c>
      <c r="J38" s="29" t="s">
        <v>24</v>
      </c>
      <c r="K38" s="29" t="s">
        <v>24</v>
      </c>
    </row>
    <row r="39" spans="1:11" ht="28.8" x14ac:dyDescent="0.3">
      <c r="A39" s="129">
        <f>17</f>
        <v>17</v>
      </c>
      <c r="B39" s="122" t="s">
        <v>44</v>
      </c>
      <c r="C39" s="123" t="s">
        <v>28</v>
      </c>
      <c r="D39" s="124">
        <v>1</v>
      </c>
      <c r="E39" s="125">
        <v>7000</v>
      </c>
      <c r="F39" s="98">
        <f t="shared" ref="F39:F45" si="6">D39*E39</f>
        <v>7000</v>
      </c>
      <c r="G39" s="179">
        <v>196300</v>
      </c>
      <c r="H39" s="81" t="s">
        <v>45</v>
      </c>
      <c r="J39" s="13">
        <f t="shared" ref="J39:J45" si="7">F39/O$4</f>
        <v>5.7285017512848206</v>
      </c>
      <c r="K39" s="13">
        <f t="shared" ref="K39:K45" si="8">F39/O$4</f>
        <v>5.7285017512848206</v>
      </c>
    </row>
    <row r="40" spans="1:11" ht="28.8" x14ac:dyDescent="0.3">
      <c r="A40" s="72">
        <f>A39+1</f>
        <v>18</v>
      </c>
      <c r="B40" s="17" t="s">
        <v>54</v>
      </c>
      <c r="C40" s="14" t="s">
        <v>28</v>
      </c>
      <c r="D40" s="14">
        <v>1</v>
      </c>
      <c r="E40" s="20">
        <v>10000</v>
      </c>
      <c r="F40" s="16">
        <f>D40*E40</f>
        <v>10000</v>
      </c>
      <c r="G40" s="179"/>
      <c r="H40" s="74" t="s">
        <v>109</v>
      </c>
      <c r="J40" s="13">
        <f t="shared" si="7"/>
        <v>8.1835739304068866</v>
      </c>
      <c r="K40" s="13">
        <f t="shared" si="8"/>
        <v>8.1835739304068866</v>
      </c>
    </row>
    <row r="41" spans="1:11" ht="28.8" x14ac:dyDescent="0.3">
      <c r="A41" s="72">
        <f t="shared" ref="A41:A46" si="9">A40+1</f>
        <v>19</v>
      </c>
      <c r="B41" s="17" t="s">
        <v>39</v>
      </c>
      <c r="C41" s="14" t="s">
        <v>28</v>
      </c>
      <c r="D41" s="14">
        <v>1</v>
      </c>
      <c r="E41" s="20">
        <v>30000</v>
      </c>
      <c r="F41" s="16">
        <f t="shared" ref="F41" si="10">D41*E41</f>
        <v>30000</v>
      </c>
      <c r="G41" s="179"/>
      <c r="H41" s="74" t="s">
        <v>110</v>
      </c>
      <c r="J41" s="13">
        <f t="shared" si="7"/>
        <v>24.55072179122066</v>
      </c>
      <c r="K41" s="13">
        <f t="shared" si="8"/>
        <v>24.55072179122066</v>
      </c>
    </row>
    <row r="42" spans="1:11" x14ac:dyDescent="0.3">
      <c r="A42" s="72">
        <f t="shared" si="9"/>
        <v>20</v>
      </c>
      <c r="B42" s="17" t="s">
        <v>38</v>
      </c>
      <c r="C42" s="18" t="s">
        <v>15</v>
      </c>
      <c r="D42" s="19">
        <v>1</v>
      </c>
      <c r="E42" s="20">
        <v>70000</v>
      </c>
      <c r="F42" s="32">
        <f>E42*1</f>
        <v>70000</v>
      </c>
      <c r="G42" s="180"/>
      <c r="H42" s="75" t="s">
        <v>94</v>
      </c>
      <c r="J42" s="13">
        <f t="shared" si="7"/>
        <v>57.285017512848206</v>
      </c>
      <c r="K42" s="13">
        <f t="shared" si="8"/>
        <v>57.285017512848206</v>
      </c>
    </row>
    <row r="43" spans="1:11" ht="103.2" customHeight="1" x14ac:dyDescent="0.3">
      <c r="A43" s="72">
        <f t="shared" si="9"/>
        <v>21</v>
      </c>
      <c r="B43" s="21" t="s">
        <v>29</v>
      </c>
      <c r="C43" s="15" t="s">
        <v>15</v>
      </c>
      <c r="D43" s="15">
        <v>1</v>
      </c>
      <c r="E43" s="20">
        <v>125000</v>
      </c>
      <c r="F43" s="16">
        <f t="shared" si="6"/>
        <v>125000</v>
      </c>
      <c r="G43" s="63">
        <v>201570</v>
      </c>
      <c r="H43" s="74" t="s">
        <v>62</v>
      </c>
      <c r="J43" s="13">
        <f t="shared" si="7"/>
        <v>102.29467413008609</v>
      </c>
      <c r="K43" s="13">
        <f t="shared" si="8"/>
        <v>102.29467413008609</v>
      </c>
    </row>
    <row r="44" spans="1:11" x14ac:dyDescent="0.3">
      <c r="A44" s="72">
        <f t="shared" si="9"/>
        <v>22</v>
      </c>
      <c r="B44" s="21" t="s">
        <v>50</v>
      </c>
      <c r="C44" s="15" t="s">
        <v>28</v>
      </c>
      <c r="D44" s="15">
        <v>1</v>
      </c>
      <c r="E44" s="20">
        <v>13500</v>
      </c>
      <c r="F44" s="16">
        <f t="shared" si="6"/>
        <v>13500</v>
      </c>
      <c r="G44" s="63"/>
      <c r="H44" s="74" t="s">
        <v>51</v>
      </c>
      <c r="J44" s="13">
        <f t="shared" si="7"/>
        <v>11.047824806049297</v>
      </c>
      <c r="K44" s="13">
        <f t="shared" si="8"/>
        <v>11.047824806049297</v>
      </c>
    </row>
    <row r="45" spans="1:11" ht="57.6" x14ac:dyDescent="0.3">
      <c r="A45" s="72">
        <f t="shared" si="9"/>
        <v>23</v>
      </c>
      <c r="B45" s="21" t="s">
        <v>49</v>
      </c>
      <c r="C45" s="15" t="s">
        <v>28</v>
      </c>
      <c r="D45" s="15">
        <v>1</v>
      </c>
      <c r="E45" s="20">
        <v>30000</v>
      </c>
      <c r="F45" s="16">
        <f t="shared" si="6"/>
        <v>30000</v>
      </c>
      <c r="G45" s="63"/>
      <c r="H45" s="74" t="s">
        <v>79</v>
      </c>
      <c r="J45" s="13">
        <f t="shared" si="7"/>
        <v>24.55072179122066</v>
      </c>
      <c r="K45" s="13">
        <f t="shared" si="8"/>
        <v>24.55072179122066</v>
      </c>
    </row>
    <row r="46" spans="1:11" ht="58.2" thickBot="1" x14ac:dyDescent="0.35">
      <c r="A46" s="130">
        <f t="shared" si="9"/>
        <v>24</v>
      </c>
      <c r="B46" s="131" t="s">
        <v>34</v>
      </c>
      <c r="C46" s="132" t="s">
        <v>13</v>
      </c>
      <c r="D46" s="132">
        <v>5</v>
      </c>
      <c r="E46" s="133">
        <v>55000</v>
      </c>
      <c r="F46" s="134">
        <f>D46*E46</f>
        <v>275000</v>
      </c>
      <c r="G46" s="135">
        <v>325500</v>
      </c>
      <c r="H46" s="136" t="s">
        <v>78</v>
      </c>
      <c r="J46" s="13">
        <f>(F46-100000)/M$4</f>
        <v>172.13227627722148</v>
      </c>
      <c r="K46" s="55">
        <f>100000/N$4</f>
        <v>487.09206039941546</v>
      </c>
    </row>
    <row r="47" spans="1:11" ht="15" thickBot="1" x14ac:dyDescent="0.35">
      <c r="A47" s="183"/>
      <c r="B47" s="184"/>
      <c r="C47" s="168"/>
      <c r="D47" s="168"/>
      <c r="E47" s="169" t="s">
        <v>18</v>
      </c>
      <c r="F47" s="170">
        <f>SUM(F39:F46)</f>
        <v>560500</v>
      </c>
      <c r="G47" s="173">
        <v>759883</v>
      </c>
      <c r="H47" s="174"/>
      <c r="J47" s="31">
        <f>SUM(J39:J46)</f>
        <v>405.77331199033813</v>
      </c>
      <c r="K47" s="31">
        <f>SUM(K39:K46)</f>
        <v>720.73309611253217</v>
      </c>
    </row>
    <row r="48" spans="1:11" x14ac:dyDescent="0.3">
      <c r="A48" s="175"/>
      <c r="B48" s="175"/>
      <c r="C48" s="2"/>
      <c r="D48" s="2"/>
      <c r="E48" s="1"/>
      <c r="F48" s="3"/>
      <c r="G48" s="61"/>
      <c r="H48" s="23"/>
      <c r="J48" s="141">
        <f>J34+J47</f>
        <v>2421.4372496389915</v>
      </c>
      <c r="K48" s="141">
        <f>K34+K47</f>
        <v>2503.9299356162801</v>
      </c>
    </row>
    <row r="49" spans="1:11" ht="18" x14ac:dyDescent="0.3">
      <c r="A49" s="175"/>
      <c r="B49" s="175"/>
      <c r="C49" s="2"/>
      <c r="D49" s="137"/>
      <c r="E49" s="138" t="s">
        <v>88</v>
      </c>
      <c r="F49" s="139">
        <f>F34+F47</f>
        <v>2998278.5</v>
      </c>
      <c r="G49" s="66"/>
      <c r="H49" s="23"/>
      <c r="I49" s="12"/>
    </row>
    <row r="50" spans="1:11" x14ac:dyDescent="0.3">
      <c r="A50" s="175"/>
      <c r="B50" s="175"/>
      <c r="C50" s="2"/>
      <c r="D50" s="2"/>
      <c r="E50" s="1"/>
      <c r="H50" s="23"/>
      <c r="J50" s="12"/>
      <c r="K50" s="12"/>
    </row>
    <row r="51" spans="1:11" x14ac:dyDescent="0.3">
      <c r="A51" s="68" t="s">
        <v>76</v>
      </c>
      <c r="B51" s="68"/>
      <c r="C51" s="69"/>
      <c r="D51" s="2"/>
      <c r="E51" s="1"/>
      <c r="G51" s="66"/>
      <c r="H51" s="61"/>
    </row>
    <row r="52" spans="1:11" x14ac:dyDescent="0.3">
      <c r="A52" s="68" t="s">
        <v>77</v>
      </c>
      <c r="B52" s="68"/>
      <c r="C52" s="69"/>
      <c r="D52" s="2"/>
      <c r="E52" s="1"/>
      <c r="G52" s="66"/>
      <c r="H52" s="61"/>
    </row>
    <row r="53" spans="1:11" x14ac:dyDescent="0.3">
      <c r="A53" s="68" t="s">
        <v>74</v>
      </c>
      <c r="B53" s="70">
        <v>3241080</v>
      </c>
      <c r="C53" s="69"/>
      <c r="D53" s="2"/>
      <c r="E53" s="1"/>
      <c r="G53" s="66"/>
      <c r="H53" s="61"/>
    </row>
    <row r="54" spans="1:11" x14ac:dyDescent="0.3">
      <c r="A54" s="68" t="s">
        <v>75</v>
      </c>
      <c r="B54" s="70">
        <v>710000</v>
      </c>
      <c r="C54" s="69"/>
      <c r="D54" s="2"/>
      <c r="E54" s="1"/>
      <c r="F54" s="3"/>
      <c r="G54" s="61"/>
      <c r="H54" s="23"/>
    </row>
    <row r="55" spans="1:11" x14ac:dyDescent="0.3">
      <c r="A55" s="68" t="s">
        <v>27</v>
      </c>
      <c r="B55" s="70">
        <f>B53+B54</f>
        <v>3951080</v>
      </c>
      <c r="C55" s="71"/>
      <c r="D55" s="115"/>
      <c r="E55" s="140" t="s">
        <v>89</v>
      </c>
      <c r="F55" s="118">
        <f>B55-F49</f>
        <v>952801.5</v>
      </c>
    </row>
  </sheetData>
  <mergeCells count="15">
    <mergeCell ref="M12:O17"/>
    <mergeCell ref="A49:B49"/>
    <mergeCell ref="A50:B50"/>
    <mergeCell ref="A34:B34"/>
    <mergeCell ref="A35:B35"/>
    <mergeCell ref="A36:B36"/>
    <mergeCell ref="A37:B37"/>
    <mergeCell ref="A47:B47"/>
    <mergeCell ref="A48:B48"/>
    <mergeCell ref="A1:B1"/>
    <mergeCell ref="A9:H9"/>
    <mergeCell ref="J7:L7"/>
    <mergeCell ref="G39:G42"/>
    <mergeCell ref="A10:H10"/>
    <mergeCell ref="A11:B11"/>
  </mergeCells>
  <phoneticPr fontId="21" type="noConversion"/>
  <hyperlinks>
    <hyperlink ref="P4" r:id="rId1" display="https://tsn-razdolie.ru/doc/smeta2022.xlsx" xr:uid="{9EC231D1-4CD3-4CCA-AAF7-A90BB8C16DE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EA4BF-7F33-465E-BF4F-A0DAC1095FCF}">
  <dimension ref="A1:H82"/>
  <sheetViews>
    <sheetView workbookViewId="0">
      <selection activeCell="C14" sqref="C14"/>
    </sheetView>
  </sheetViews>
  <sheetFormatPr defaultRowHeight="14.4" x14ac:dyDescent="0.3"/>
  <cols>
    <col min="3" max="3" width="62.109375" bestFit="1" customWidth="1"/>
    <col min="6" max="6" width="21.88671875" bestFit="1" customWidth="1"/>
    <col min="7" max="7" width="17.33203125" bestFit="1" customWidth="1"/>
  </cols>
  <sheetData>
    <row r="1" spans="1:8" x14ac:dyDescent="0.3">
      <c r="A1" s="175"/>
      <c r="B1" s="175"/>
      <c r="C1" s="1"/>
      <c r="D1" s="2"/>
      <c r="E1" s="2"/>
      <c r="F1" s="1"/>
      <c r="G1" s="3"/>
      <c r="H1" s="4"/>
    </row>
    <row r="2" spans="1:8" x14ac:dyDescent="0.3">
      <c r="A2" s="175"/>
      <c r="B2" s="175"/>
      <c r="C2" s="1"/>
      <c r="D2" s="2"/>
      <c r="E2" s="2"/>
      <c r="F2" s="1"/>
      <c r="G2" s="3"/>
      <c r="H2" s="4"/>
    </row>
    <row r="3" spans="1:8" ht="21" customHeight="1" x14ac:dyDescent="0.3">
      <c r="A3" s="5"/>
      <c r="B3" s="22" t="s">
        <v>106</v>
      </c>
      <c r="C3" s="159"/>
      <c r="D3" s="6"/>
      <c r="E3" s="6"/>
      <c r="F3" s="5"/>
      <c r="G3" s="5"/>
      <c r="H3" s="7"/>
    </row>
    <row r="4" spans="1:8" x14ac:dyDescent="0.3">
      <c r="A4" s="185"/>
      <c r="B4" s="185"/>
      <c r="C4" s="8"/>
      <c r="D4" s="9"/>
      <c r="E4" s="9"/>
      <c r="F4" s="8"/>
      <c r="G4" s="5"/>
      <c r="H4" s="7"/>
    </row>
    <row r="6" spans="1:8" x14ac:dyDescent="0.3">
      <c r="B6" t="s">
        <v>84</v>
      </c>
    </row>
    <row r="73" spans="1:8" x14ac:dyDescent="0.3">
      <c r="A73" s="175"/>
      <c r="B73" s="175"/>
      <c r="C73" s="1"/>
      <c r="D73" s="2"/>
      <c r="E73" s="2"/>
      <c r="F73" s="1"/>
      <c r="G73" s="3"/>
      <c r="H73" s="4"/>
    </row>
    <row r="74" spans="1:8" x14ac:dyDescent="0.3">
      <c r="A74" s="175"/>
      <c r="B74" s="175"/>
      <c r="C74" s="1"/>
      <c r="D74" s="2"/>
      <c r="E74" s="2"/>
      <c r="F74" s="1"/>
      <c r="G74" s="3"/>
      <c r="H74" s="4"/>
    </row>
    <row r="75" spans="1:8" x14ac:dyDescent="0.3">
      <c r="A75" s="175"/>
      <c r="B75" s="175"/>
      <c r="C75" s="1"/>
      <c r="D75" s="2"/>
      <c r="E75" s="2"/>
      <c r="F75" s="1"/>
      <c r="G75" s="3"/>
      <c r="H75" s="4"/>
    </row>
    <row r="76" spans="1:8" x14ac:dyDescent="0.3">
      <c r="A76" s="175"/>
      <c r="B76" s="175"/>
      <c r="C76" s="1"/>
      <c r="D76" s="2"/>
      <c r="E76" s="2"/>
      <c r="F76" s="1"/>
      <c r="G76" s="3"/>
      <c r="H76" s="4"/>
    </row>
    <row r="77" spans="1:8" x14ac:dyDescent="0.3">
      <c r="A77" s="175"/>
      <c r="B77" s="175"/>
      <c r="C77" s="1"/>
      <c r="D77" s="2"/>
      <c r="E77" s="2"/>
      <c r="F77" s="1"/>
      <c r="G77" s="3"/>
      <c r="H77" s="4"/>
    </row>
    <row r="78" spans="1:8" x14ac:dyDescent="0.3">
      <c r="A78" s="175"/>
      <c r="B78" s="175"/>
      <c r="C78" s="1"/>
      <c r="D78" s="2"/>
      <c r="E78" s="2"/>
      <c r="F78" s="1"/>
      <c r="G78" s="3"/>
      <c r="H78" s="4"/>
    </row>
    <row r="79" spans="1:8" x14ac:dyDescent="0.3">
      <c r="A79" s="175"/>
      <c r="B79" s="175"/>
      <c r="C79" s="1"/>
      <c r="D79" s="2"/>
      <c r="E79" s="2"/>
      <c r="F79" s="1"/>
      <c r="G79" s="3"/>
      <c r="H79" s="4"/>
    </row>
    <row r="80" spans="1:8" x14ac:dyDescent="0.3">
      <c r="A80" s="175"/>
      <c r="B80" s="175"/>
      <c r="C80" s="1"/>
      <c r="D80" s="2"/>
      <c r="E80" s="2"/>
      <c r="F80" s="1"/>
      <c r="G80" s="3"/>
      <c r="H80" s="4"/>
    </row>
    <row r="81" spans="1:8" x14ac:dyDescent="0.3">
      <c r="A81" s="175"/>
      <c r="B81" s="175"/>
      <c r="C81" s="1"/>
      <c r="D81" s="2"/>
      <c r="E81" s="2"/>
      <c r="F81" s="1"/>
      <c r="G81" s="3"/>
      <c r="H81" s="4"/>
    </row>
    <row r="82" spans="1:8" x14ac:dyDescent="0.3">
      <c r="A82" s="175"/>
      <c r="B82" s="175"/>
      <c r="C82" s="1"/>
      <c r="D82" s="2"/>
      <c r="E82" s="2"/>
      <c r="F82" s="1"/>
      <c r="G82" s="3"/>
      <c r="H82" s="4"/>
    </row>
  </sheetData>
  <mergeCells count="13">
    <mergeCell ref="A1:B1"/>
    <mergeCell ref="A2:B2"/>
    <mergeCell ref="A4:B4"/>
    <mergeCell ref="A82:B82"/>
    <mergeCell ref="A73:B73"/>
    <mergeCell ref="A74:B74"/>
    <mergeCell ref="A75:B75"/>
    <mergeCell ref="A76:B76"/>
    <mergeCell ref="A77:B77"/>
    <mergeCell ref="A78:B78"/>
    <mergeCell ref="A79:B79"/>
    <mergeCell ref="A80:B80"/>
    <mergeCell ref="A81:B8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ФЭО к смете 2024-2025</vt:lpstr>
      <vt:lpstr>Смета 2024-2025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Магдий Ольга</dc:creator>
  <cp:lastModifiedBy>Магдий Ольга</cp:lastModifiedBy>
  <dcterms:created xsi:type="dcterms:W3CDTF">2024-06-22T06:53:33Z</dcterms:created>
  <dcterms:modified xsi:type="dcterms:W3CDTF">2024-06-23T21:38:12Z</dcterms:modified>
</cp:coreProperties>
</file>