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мета 2022-23" sheetId="1" state="visible" r:id="rId2"/>
    <sheet name="Смета 1 очередь" sheetId="2" state="visible" r:id="rId3"/>
    <sheet name="Смета 2 очередь" sheetId="3" state="visible" r:id="rId4"/>
    <sheet name="Смета Инвест" sheetId="4" state="visible" r:id="rId5"/>
    <sheet name="Расчет взносов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<sst xmlns="http://schemas.openxmlformats.org/spreadsheetml/2006/main" count="378" uniqueCount="115">
  <si>
    <t xml:space="preserve">Смета расходов ТСН "Раздолье" на 2022-23 год</t>
  </si>
  <si>
    <t xml:space="preserve">Членские взносы:</t>
  </si>
  <si>
    <t xml:space="preserve">№</t>
  </si>
  <si>
    <t xml:space="preserve">Статьи расходов</t>
  </si>
  <si>
    <t xml:space="preserve">Период.</t>
  </si>
  <si>
    <t xml:space="preserve">Кол-во периодов в год</t>
  </si>
  <si>
    <t xml:space="preserve">Сумма,р.</t>
  </si>
  <si>
    <t xml:space="preserve">Сумма,р./год</t>
  </si>
  <si>
    <t xml:space="preserve">Фонд оплаты труда:</t>
  </si>
  <si>
    <t xml:space="preserve">Председатель</t>
  </si>
  <si>
    <t xml:space="preserve">месяц</t>
  </si>
  <si>
    <t xml:space="preserve">Менеджер поселка</t>
  </si>
  <si>
    <t xml:space="preserve">Охрана 1</t>
  </si>
  <si>
    <t xml:space="preserve">Охрана 2</t>
  </si>
  <si>
    <t xml:space="preserve">Налоги ФОТ</t>
  </si>
  <si>
    <t xml:space="preserve">Бухгалтерское обслуживание (аутсорс)</t>
  </si>
  <si>
    <t xml:space="preserve">Бухг. ПО</t>
  </si>
  <si>
    <t xml:space="preserve">год</t>
  </si>
  <si>
    <t xml:space="preserve">ЭЦП </t>
  </si>
  <si>
    <t xml:space="preserve">Обслуживание р/с (банк)</t>
  </si>
  <si>
    <t xml:space="preserve">мес</t>
  </si>
  <si>
    <t xml:space="preserve">Сайт (домен+хостинг)</t>
  </si>
  <si>
    <t xml:space="preserve">Юрист</t>
  </si>
  <si>
    <t xml:space="preserve">Содержание имущества общего пользования (ОП)  (забор, шлагбаум-ворота, охрана, офис, площадка для мусора, гостевая парковка, детская площадка, озеро, пляж, мостки, территория и МАФ у озера), Хоз. Нужды (триммер, инструмент, эл. Автоматы, лампочки, бензин, газ балоны)</t>
  </si>
  <si>
    <t xml:space="preserve">Обслуживание КТП</t>
  </si>
  <si>
    <t xml:space="preserve">Общее эл-во (освещение, домик охраны, офис, шлагбаум) </t>
  </si>
  <si>
    <t xml:space="preserve">Потери в сетях</t>
  </si>
  <si>
    <t xml:space="preserve">Вывоз мусора </t>
  </si>
  <si>
    <t xml:space="preserve">Cотовая связь, охрана, Менеджер, Аскуе</t>
  </si>
  <si>
    <t xml:space="preserve">Целевые взносы:</t>
  </si>
  <si>
    <t xml:space="preserve"> Изготовление и монтаж  объемных букв названия поселка</t>
  </si>
  <si>
    <t xml:space="preserve">смета</t>
  </si>
  <si>
    <t xml:space="preserve">Информационные щиты (2 шт: въезд и площадка для мусора)</t>
  </si>
  <si>
    <t xml:space="preserve">Отделка въездной группы планкеном/бруском с подсветкой</t>
  </si>
  <si>
    <t xml:space="preserve">Отделка офиса планкеном/бруском с подсветкой</t>
  </si>
  <si>
    <t xml:space="preserve">Уборка снега (1-ая очередь и 2 очередь)</t>
  </si>
  <si>
    <t xml:space="preserve">чистка</t>
  </si>
  <si>
    <t xml:space="preserve">*стоимость заложена приблизительно за 2 очереди. По отдельности если, то это ориентируемся на 8000 — 1-я и 7000 2-ая. Сверить данные по суммам и разделить по целевым 1 и 2 очереди.</t>
  </si>
  <si>
    <t xml:space="preserve">Ремонт дорог (подсыпка крошкой, виброплита, гудрон)</t>
  </si>
  <si>
    <t xml:space="preserve">*учитывается только в смете 1 очереди</t>
  </si>
  <si>
    <t xml:space="preserve">Контроль качества воды. Чистка дна в местах купания, пляж (убрать лягушатник)</t>
  </si>
  <si>
    <t xml:space="preserve">Дамба (профилактика, ремонт)</t>
  </si>
  <si>
    <t xml:space="preserve">Пожарная безопасность (огнетушители. Стенд, рынды)</t>
  </si>
  <si>
    <t xml:space="preserve">Водоотведение/Ливневки </t>
  </si>
  <si>
    <t xml:space="preserve">Борщевик</t>
  </si>
  <si>
    <t xml:space="preserve">Учитывается только в смете 1 очереди, вторая очередь борщевик отдельно отдельно.</t>
  </si>
  <si>
    <t xml:space="preserve">Проведение мероприятий поселка (Собрание, 9 мая)</t>
  </si>
  <si>
    <t xml:space="preserve">Итого:</t>
  </si>
  <si>
    <t xml:space="preserve">Итого взносы 1 очереди:</t>
  </si>
  <si>
    <t xml:space="preserve">Итого взносы 2 очереди:</t>
  </si>
  <si>
    <t xml:space="preserve"> </t>
  </si>
  <si>
    <t xml:space="preserve">Смета расходов 1й очереди ТСН "Раздолье" на 2022-23 год</t>
  </si>
  <si>
    <t xml:space="preserve">Стоимость одной сотки в год</t>
  </si>
  <si>
    <t xml:space="preserve">Содержание имущества общего пользования (забор, шлагбаум-ворота, охрана, офис, площадка для мусора, гостевая парковка, детская площадка, озеро, пляж, мостки, территория и МАФ у озера), Хоз. Нужды (триммер, инструмент, эл. Автоматы, лампочки, бензин, газ балоны)</t>
  </si>
  <si>
    <t xml:space="preserve">Итого членские взносы:</t>
  </si>
  <si>
    <t xml:space="preserve">Уборка снега (1 очередь)</t>
  </si>
  <si>
    <t xml:space="preserve">годовая сумма делится на общую площадь участков 1й очереди</t>
  </si>
  <si>
    <t xml:space="preserve">Проведение мероприятий поселка (ОСС, прочие)</t>
  </si>
  <si>
    <t xml:space="preserve">Итого целевые взносы:</t>
  </si>
  <si>
    <t xml:space="preserve">Итого за год:</t>
  </si>
  <si>
    <t xml:space="preserve">руб.</t>
  </si>
  <si>
    <t xml:space="preserve">Итого за месяц:</t>
  </si>
  <si>
    <t xml:space="preserve">Смета расходов 2й очереди ТСН "Раздолье" на 2022-23 год</t>
  </si>
  <si>
    <t xml:space="preserve">Уборка снега (2 очередь)</t>
  </si>
  <si>
    <t xml:space="preserve">годовая сумма делится на общую площадь участков 2й очереди</t>
  </si>
  <si>
    <t xml:space="preserve">Смета расходов Инвесторских участков ТСН "Раздолье" на 2022-23 год</t>
  </si>
  <si>
    <t xml:space="preserve">1 оч</t>
  </si>
  <si>
    <t xml:space="preserve">2 оч</t>
  </si>
  <si>
    <t xml:space="preserve">Коэфф.Ч</t>
  </si>
  <si>
    <t xml:space="preserve">Коэфф. Ц</t>
  </si>
  <si>
    <t xml:space="preserve">Количество соток в поселке:</t>
  </si>
  <si>
    <t xml:space="preserve">Количество собственников</t>
  </si>
  <si>
    <t xml:space="preserve">Б</t>
  </si>
  <si>
    <t xml:space="preserve">Количество соток проданных ДПК "Раздолье" и банком</t>
  </si>
  <si>
    <t xml:space="preserve">"Инвесторские" участки</t>
  </si>
  <si>
    <t xml:space="preserve">17+ </t>
  </si>
  <si>
    <t xml:space="preserve">Количество участков всего</t>
  </si>
  <si>
    <t xml:space="preserve">Базовые участки</t>
  </si>
  <si>
    <t xml:space="preserve">25+</t>
  </si>
  <si>
    <t xml:space="preserve">Количество участков проданных ДПК "Раздолье" и банком</t>
  </si>
  <si>
    <t xml:space="preserve">17-25</t>
  </si>
  <si>
    <t xml:space="preserve">И</t>
  </si>
  <si>
    <t xml:space="preserve">2 оч.</t>
  </si>
  <si>
    <t xml:space="preserve">Правила и принципы расчетов взносов</t>
  </si>
  <si>
    <t xml:space="preserve">1.</t>
  </si>
  <si>
    <t xml:space="preserve">Поймите к какой категории относится Ваш участок или участки:</t>
  </si>
  <si>
    <r>
      <rPr>
        <b val="true"/>
        <sz val="11"/>
        <rFont val="Calibri"/>
        <family val="2"/>
        <charset val="204"/>
      </rPr>
      <t xml:space="preserve">"И"</t>
    </r>
    <r>
      <rPr>
        <sz val="11"/>
        <rFont val="Calibri"/>
        <family val="2"/>
        <charset val="204"/>
      </rPr>
      <t xml:space="preserve"> - "Инвесторские"- участки земли в пределах ТСН "Раздолье", купленные когда-либо у Погорелова и ДПК "Раздолье" на которых нет никаких улучшений (постройки, забор, колодец, туалет, бытовка)</t>
    </r>
  </si>
  <si>
    <r>
      <rPr>
        <b val="true"/>
        <sz val="11"/>
        <rFont val="Calibri"/>
        <family val="2"/>
        <charset val="204"/>
      </rPr>
      <t xml:space="preserve">"17-25"</t>
    </r>
    <r>
      <rPr>
        <sz val="11"/>
        <rFont val="Calibri"/>
        <family val="2"/>
        <charset val="204"/>
      </rPr>
      <t xml:space="preserve"> - участок или участки одного собственника совокупной площадью свыше 17 соток, но менее 25 определены нами, как большие участки, т.к. минимальная площадь</t>
    </r>
  </si>
  <si>
    <t xml:space="preserve"> двух участков в собственности одного владельца в нашем поселке составляет 17,02 соток.</t>
  </si>
  <si>
    <r>
      <rPr>
        <b val="true"/>
        <sz val="11"/>
        <rFont val="Calibri"/>
        <family val="2"/>
        <charset val="204"/>
      </rPr>
      <t xml:space="preserve">"25+"</t>
    </r>
    <r>
      <rPr>
        <sz val="11"/>
        <rFont val="Calibri"/>
        <family val="2"/>
        <charset val="204"/>
      </rPr>
      <t xml:space="preserve"> - участки одного собственника совокупной площадью свыше 25 соток определены нами, как очень большие.</t>
    </r>
  </si>
  <si>
    <r>
      <rPr>
        <b val="true"/>
        <sz val="11"/>
        <color rgb="FF000000"/>
        <rFont val="Calibri"/>
        <family val="2"/>
        <charset val="204"/>
      </rPr>
      <t xml:space="preserve">"Базовый"</t>
    </r>
    <r>
      <rPr>
        <sz val="11"/>
        <color rgb="FF000000"/>
        <rFont val="Calibri"/>
        <family val="2"/>
        <charset val="204"/>
      </rPr>
      <t xml:space="preserve"> - участок или участки земли одного собственника совокупной площадью меньше 17 соток. </t>
    </r>
  </si>
  <si>
    <t xml:space="preserve"> Членские взносы: </t>
  </si>
  <si>
    <t xml:space="preserve">2.</t>
  </si>
  <si>
    <r>
      <rPr>
        <sz val="11"/>
        <color rgb="FF000000"/>
        <rFont val="Calibri"/>
        <family val="2"/>
        <charset val="204"/>
      </rPr>
      <t xml:space="preserve">Если один или несколько из ваших участков попадают в категорию "инвесторский", то в оранжевом поле </t>
    </r>
    <r>
      <rPr>
        <b val="true"/>
        <sz val="11"/>
        <color rgb="FF000000"/>
        <rFont val="Calibri"/>
        <family val="2"/>
        <charset val="204"/>
      </rPr>
      <t xml:space="preserve">И </t>
    </r>
    <r>
      <rPr>
        <sz val="11"/>
        <color rgb="FF000000"/>
        <rFont val="Calibri"/>
        <family val="2"/>
        <charset val="204"/>
      </rPr>
      <t xml:space="preserve"> вбиваете общую площадь вашего инвесторского участка (как в договоре - в виде Х,ХХ).</t>
    </r>
  </si>
  <si>
    <r>
      <rPr>
        <sz val="11"/>
        <color rgb="FF000000"/>
        <rFont val="Calibri"/>
        <family val="2"/>
        <charset val="204"/>
      </rPr>
      <t xml:space="preserve">Если у вас есть еще участки  (</t>
    </r>
    <r>
      <rPr>
        <b val="true"/>
        <sz val="11"/>
        <color rgb="FF000000"/>
        <rFont val="Calibri"/>
        <family val="2"/>
        <charset val="204"/>
      </rPr>
      <t xml:space="preserve">за исключением "инвесторских"</t>
    </r>
    <r>
      <rPr>
        <sz val="11"/>
        <color rgb="FF000000"/>
        <rFont val="Calibri"/>
        <family val="2"/>
        <charset val="204"/>
      </rPr>
      <t xml:space="preserve">), то суммируя их общую площадь внесите ее (как в договоре) в соответствующее поле оранжевого цвета: </t>
    </r>
  </si>
  <si>
    <r>
      <rPr>
        <b val="true"/>
        <sz val="11"/>
        <color rgb="FF000000"/>
        <rFont val="Calibri"/>
        <family val="2"/>
        <charset val="204"/>
      </rPr>
      <t xml:space="preserve">"Базовый"</t>
    </r>
    <r>
      <rPr>
        <sz val="11"/>
        <color rgb="FF000000"/>
        <rFont val="Calibri"/>
        <family val="2"/>
        <charset val="204"/>
      </rPr>
      <t xml:space="preserve">, если общая площадь вашего участка (без учета "инвесторских") меньше 17 соток,  </t>
    </r>
  </si>
  <si>
    <r>
      <rPr>
        <b val="true"/>
        <sz val="11"/>
        <color rgb="FF000000"/>
        <rFont val="Calibri"/>
        <family val="2"/>
        <charset val="204"/>
      </rPr>
      <t xml:space="preserve">"17-25" - </t>
    </r>
    <r>
      <rPr>
        <sz val="11"/>
        <color rgb="FF000000"/>
        <rFont val="Calibri"/>
        <family val="2"/>
        <charset val="204"/>
      </rPr>
      <t xml:space="preserve">если общая площадь ваших участков (без учета "инвесторских") больше 17, но меньше 25 соток,</t>
    </r>
  </si>
  <si>
    <r>
      <rPr>
        <b val="true"/>
        <sz val="11"/>
        <color rgb="FF000000"/>
        <rFont val="Calibri"/>
        <family val="2"/>
        <charset val="204"/>
      </rPr>
      <t xml:space="preserve">"25+"  - </t>
    </r>
    <r>
      <rPr>
        <sz val="11"/>
        <color rgb="FF000000"/>
        <rFont val="Calibri"/>
        <family val="2"/>
        <charset val="204"/>
      </rPr>
      <t xml:space="preserve">если общая площадь площадь ваших участков (без учета "инвесторских") больше 25 соток. </t>
    </r>
  </si>
  <si>
    <t xml:space="preserve">В строке "Итого" вы увидите общий расчет членских взносов за месяц, за квартал и за год.</t>
  </si>
  <si>
    <t xml:space="preserve">Скидки:</t>
  </si>
  <si>
    <t xml:space="preserve">3.</t>
  </si>
  <si>
    <t xml:space="preserve">Скидка предоставляется собственникам участков совокупной площадью участка или участков (без учета "инвесторских" участков) более 17 соток в размере 20% на каждую последующую сотку свыше 17 и до 25 соток.</t>
  </si>
  <si>
    <t xml:space="preserve">4.</t>
  </si>
  <si>
    <t xml:space="preserve">Скидка предоставляется собственникам участков совокупной площадью участка или участков (без учета "инвесторских" участков) более 25 соток в размере 25% на каждую последующую сотку свыше  25 соток.</t>
  </si>
  <si>
    <t xml:space="preserve">Особые условия</t>
  </si>
  <si>
    <t xml:space="preserve">5.</t>
  </si>
  <si>
    <t xml:space="preserve">Владельцы "инвесторских" участков получают возможность применения данного тарифа при условии единовременной оплаты членских и целевых взносов за год. </t>
  </si>
  <si>
    <t xml:space="preserve">6.</t>
  </si>
  <si>
    <r>
      <rPr>
        <sz val="11"/>
        <color rgb="FF000000"/>
        <rFont val="Calibri"/>
        <family val="2"/>
        <charset val="204"/>
      </rPr>
      <t xml:space="preserve"> Владельцы участков попадающих в категории </t>
    </r>
    <r>
      <rPr>
        <b val="true"/>
        <sz val="11"/>
        <color rgb="FF000000"/>
        <rFont val="Calibri"/>
        <family val="2"/>
        <charset val="204"/>
      </rPr>
      <t xml:space="preserve">"17 - 25"</t>
    </r>
    <r>
      <rPr>
        <sz val="11"/>
        <color rgb="FF000000"/>
        <rFont val="Calibri"/>
        <family val="2"/>
        <charset val="204"/>
      </rPr>
      <t xml:space="preserve"> и </t>
    </r>
    <r>
      <rPr>
        <b val="true"/>
        <sz val="11"/>
        <color rgb="FF000000"/>
        <rFont val="Calibri"/>
        <family val="2"/>
        <charset val="204"/>
      </rPr>
      <t xml:space="preserve">"25+"</t>
    </r>
    <r>
      <rPr>
        <sz val="11"/>
        <color rgb="FF000000"/>
        <rFont val="Calibri"/>
        <family val="2"/>
        <charset val="204"/>
      </rPr>
      <t xml:space="preserve"> получают данную скидку при условии единовременной оплаты членских и целевых взносов не менее, чем за 3 месяца вперед (квартал). </t>
    </r>
  </si>
  <si>
    <t xml:space="preserve">7.</t>
  </si>
  <si>
    <t xml:space="preserve"> При невыполнении условий оплаты данные скидки аннулируются. </t>
  </si>
  <si>
    <t xml:space="preserve">8.</t>
  </si>
  <si>
    <t xml:space="preserve"> Для получения вновь льготных условий оплаты необходимо погасить всю имеющуюся задолженность за предыдущие периоды по полному тарифу без применения скидок.  </t>
  </si>
  <si>
    <t xml:space="preserve">9.</t>
  </si>
  <si>
    <t xml:space="preserve"> Для расчета размера своих целевых взносов просто внесите общее кол-во соток в собственности (без учета категорий)  в оранжевую ячейку. На целевые взносы скидки не предусмотрены.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</si>
</sst>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#,##0"/>
    <numFmt numFmtId="167" formatCode="General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0"/>
      <charset val="204"/>
    </font>
    <font>
      <sz val="14"/>
      <color rgb="FF000000"/>
      <name val="Calibri"/>
      <family val="0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9"/>
      <name val="Calibri"/>
      <family val="2"/>
      <charset val="204"/>
    </font>
    <font>
      <b val="true"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0"/>
      <charset val="204"/>
    </font>
    <font>
      <sz val="11"/>
      <color rgb="FFBFBFBF"/>
      <name val="Calibri"/>
      <family val="0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0CECE"/>
        <bgColor rgb="FFBFBFBF"/>
      </patternFill>
    </fill>
    <fill>
      <patternFill patternType="solid">
        <fgColor rgb="FFA9D18E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  <fill>
      <patternFill patternType="solid">
        <fgColor rgb="FFC5E0B4"/>
        <bgColor rgb="FFD0CECE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2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true"/>
      <protection locked="true" hidden="false"/>
    </xf>
    <xf numFmtId="165" fontId="0" fillId="2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5" fontId="0" fillId="0" borderId="4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2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2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2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true" indent="0" shrinkToFit="true"/>
      <protection locked="true" hidden="false"/>
    </xf>
    <xf numFmtId="166" fontId="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4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6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6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6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7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7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5" fontId="8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BL53"/>
  <sheetViews>
    <sheetView showFormulas="false" showGridLines="true" showRowColHeaders="true" showZeros="true" rightToLeft="false" tabSelected="true" showOutlineSymbols="true" defaultGridColor="true" view="normal" topLeftCell="A1" colorId="64" zoomScale="82" zoomScaleNormal="82" zoomScalePageLayoutView="100" workbookViewId="0">
      <selection pane="topLeft" activeCell="M13" activeCellId="0" sqref="M13"/>
    </sheetView>
  </sheetViews>
  <sheetFormatPr defaultColWidth="11.58984375" defaultRowHeight="14.4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" width="3.11"/>
    <col collapsed="false" customWidth="true" hidden="false" outlineLevel="0" max="3" min="3" style="1" width="48.78"/>
    <col collapsed="false" customWidth="true" hidden="false" outlineLevel="0" max="4" min="4" style="2" width="11.45"/>
    <col collapsed="false" customWidth="true" hidden="false" outlineLevel="0" max="5" min="5" style="2" width="13.22"/>
    <col collapsed="false" customWidth="true" hidden="false" outlineLevel="0" max="6" min="6" style="1" width="14.78"/>
    <col collapsed="false" customWidth="true" hidden="false" outlineLevel="0" max="7" min="7" style="3" width="13.43"/>
    <col collapsed="false" customWidth="true" hidden="false" outlineLevel="0" max="8" min="8" style="1" width="3.33"/>
    <col collapsed="false" customWidth="true" hidden="false" outlineLevel="0" max="9" min="9" style="2" width="12.44"/>
    <col collapsed="false" customWidth="true" hidden="false" outlineLevel="0" max="10" min="10" style="1" width="3.33"/>
    <col collapsed="false" customWidth="true" hidden="false" outlineLevel="0" max="64" min="11" style="1" width="11.45"/>
    <col collapsed="false" customWidth="false" hidden="false" outlineLevel="0" max="1024" min="65" style="4" width="11.57"/>
  </cols>
  <sheetData>
    <row r="3" customFormat="false" ht="21" hidden="false" customHeight="false" outlineLevel="0" collapsed="false">
      <c r="B3" s="5" t="s">
        <v>0</v>
      </c>
    </row>
    <row r="4" customFormat="false" ht="21" hidden="false" customHeight="false" outlineLevel="0" collapsed="false">
      <c r="B4" s="5"/>
    </row>
    <row r="5" customFormat="false" ht="18" hidden="false" customHeight="false" outlineLevel="0" collapsed="false">
      <c r="B5" s="6" t="s">
        <v>1</v>
      </c>
      <c r="C5" s="6"/>
    </row>
    <row r="6" customFormat="false" ht="48" hidden="false" customHeight="true" outlineLevel="0" collapsed="false">
      <c r="B6" s="7" t="s">
        <v>2</v>
      </c>
      <c r="C6" s="7" t="s">
        <v>3</v>
      </c>
      <c r="D6" s="8" t="s">
        <v>4</v>
      </c>
      <c r="E6" s="9" t="s">
        <v>5</v>
      </c>
      <c r="F6" s="8" t="s">
        <v>6</v>
      </c>
      <c r="G6" s="10" t="s">
        <v>7</v>
      </c>
      <c r="H6" s="2"/>
      <c r="I6" s="11"/>
      <c r="J6" s="12"/>
      <c r="K6" s="13"/>
    </row>
    <row r="7" customFormat="false" ht="14.4" hidden="false" customHeight="false" outlineLevel="0" collapsed="false">
      <c r="B7" s="14"/>
      <c r="C7" s="15" t="s">
        <v>8</v>
      </c>
      <c r="D7" s="16"/>
      <c r="E7" s="16"/>
      <c r="F7" s="14"/>
      <c r="G7" s="17"/>
      <c r="H7" s="12"/>
      <c r="I7" s="11"/>
      <c r="J7" s="12"/>
      <c r="K7" s="13"/>
    </row>
    <row r="8" customFormat="false" ht="14.4" hidden="false" customHeight="false" outlineLevel="0" collapsed="false">
      <c r="B8" s="14" t="n">
        <v>1</v>
      </c>
      <c r="C8" s="14" t="s">
        <v>9</v>
      </c>
      <c r="D8" s="16" t="s">
        <v>10</v>
      </c>
      <c r="E8" s="16" t="n">
        <v>12</v>
      </c>
      <c r="F8" s="17" t="n">
        <v>10000</v>
      </c>
      <c r="G8" s="17" t="n">
        <f aca="false">F8 *E8</f>
        <v>120000</v>
      </c>
      <c r="H8" s="18"/>
      <c r="I8" s="11"/>
      <c r="J8" s="12"/>
      <c r="K8" s="13"/>
    </row>
    <row r="9" customFormat="false" ht="14.4" hidden="false" customHeight="false" outlineLevel="0" collapsed="false">
      <c r="B9" s="14" t="n">
        <v>2</v>
      </c>
      <c r="C9" s="14" t="s">
        <v>11</v>
      </c>
      <c r="D9" s="16" t="s">
        <v>10</v>
      </c>
      <c r="E9" s="16" t="n">
        <v>12</v>
      </c>
      <c r="F9" s="17" t="n">
        <v>70000</v>
      </c>
      <c r="G9" s="17" t="n">
        <f aca="false">F9 *E9</f>
        <v>840000</v>
      </c>
      <c r="H9" s="18"/>
      <c r="I9" s="19"/>
      <c r="J9" s="12"/>
      <c r="K9" s="20"/>
    </row>
    <row r="10" customFormat="false" ht="14.4" hidden="false" customHeight="false" outlineLevel="0" collapsed="false">
      <c r="B10" s="14" t="n">
        <v>3</v>
      </c>
      <c r="C10" s="14" t="s">
        <v>12</v>
      </c>
      <c r="D10" s="16" t="s">
        <v>10</v>
      </c>
      <c r="E10" s="16" t="n">
        <v>12</v>
      </c>
      <c r="F10" s="17" t="n">
        <v>4500</v>
      </c>
      <c r="G10" s="17" t="n">
        <f aca="false">F10 *E10</f>
        <v>54000</v>
      </c>
      <c r="H10" s="18"/>
      <c r="I10" s="19"/>
      <c r="J10" s="12"/>
      <c r="K10" s="13"/>
    </row>
    <row r="11" customFormat="false" ht="14.4" hidden="false" customHeight="false" outlineLevel="0" collapsed="false">
      <c r="B11" s="14" t="n">
        <v>4</v>
      </c>
      <c r="C11" s="14" t="s">
        <v>13</v>
      </c>
      <c r="D11" s="16" t="s">
        <v>10</v>
      </c>
      <c r="E11" s="16" t="n">
        <v>12</v>
      </c>
      <c r="F11" s="17" t="n">
        <v>4500</v>
      </c>
      <c r="G11" s="17" t="n">
        <f aca="false">F11 *E11</f>
        <v>54000</v>
      </c>
      <c r="H11" s="18"/>
      <c r="I11" s="19"/>
      <c r="J11" s="12"/>
      <c r="K11" s="13"/>
    </row>
    <row r="12" customFormat="false" ht="26.4" hidden="false" customHeight="true" outlineLevel="0" collapsed="false">
      <c r="B12" s="21"/>
      <c r="C12" s="12"/>
      <c r="D12" s="22"/>
      <c r="E12" s="22"/>
      <c r="F12" s="12"/>
      <c r="G12" s="18"/>
      <c r="H12" s="18"/>
      <c r="I12" s="19"/>
      <c r="J12" s="12"/>
      <c r="K12" s="13"/>
    </row>
    <row r="13" customFormat="false" ht="14.4" hidden="false" customHeight="false" outlineLevel="0" collapsed="false">
      <c r="B13" s="14" t="n">
        <v>5</v>
      </c>
      <c r="C13" s="15" t="s">
        <v>14</v>
      </c>
      <c r="D13" s="16" t="s">
        <v>10</v>
      </c>
      <c r="E13" s="16" t="n">
        <v>12</v>
      </c>
      <c r="F13" s="17" t="n">
        <f aca="false">(F8+F10+F11)/100*50.4</f>
        <v>9576</v>
      </c>
      <c r="G13" s="17" t="n">
        <f aca="false">E13*F13</f>
        <v>114912</v>
      </c>
      <c r="I13" s="19"/>
      <c r="K13" s="13"/>
    </row>
    <row r="14" customFormat="false" ht="14.4" hidden="false" customHeight="false" outlineLevel="0" collapsed="false">
      <c r="B14" s="14" t="n">
        <v>6</v>
      </c>
      <c r="C14" s="14" t="s">
        <v>15</v>
      </c>
      <c r="D14" s="16" t="s">
        <v>10</v>
      </c>
      <c r="E14" s="16" t="n">
        <v>12</v>
      </c>
      <c r="F14" s="17" t="n">
        <v>10000</v>
      </c>
      <c r="G14" s="17" t="n">
        <f aca="false">F14 *E14</f>
        <v>120000</v>
      </c>
      <c r="H14" s="18"/>
      <c r="I14" s="19"/>
      <c r="K14" s="13"/>
    </row>
    <row r="15" customFormat="false" ht="12" hidden="false" customHeight="true" outlineLevel="0" collapsed="false">
      <c r="B15" s="14" t="n">
        <v>7</v>
      </c>
      <c r="C15" s="14" t="s">
        <v>16</v>
      </c>
      <c r="D15" s="16" t="s">
        <v>17</v>
      </c>
      <c r="E15" s="16" t="n">
        <v>1</v>
      </c>
      <c r="F15" s="17" t="n">
        <v>0</v>
      </c>
      <c r="G15" s="17" t="n">
        <f aca="false">F15 *E15</f>
        <v>0</v>
      </c>
      <c r="H15" s="18"/>
      <c r="I15" s="19"/>
      <c r="K15" s="13"/>
    </row>
    <row r="16" customFormat="false" ht="12" hidden="false" customHeight="true" outlineLevel="0" collapsed="false">
      <c r="B16" s="14" t="n">
        <v>8</v>
      </c>
      <c r="C16" s="14" t="s">
        <v>18</v>
      </c>
      <c r="D16" s="16" t="s">
        <v>17</v>
      </c>
      <c r="E16" s="16" t="n">
        <v>1</v>
      </c>
      <c r="F16" s="17" t="n">
        <v>4000</v>
      </c>
      <c r="G16" s="17" t="n">
        <f aca="false">F16 *E16</f>
        <v>4000</v>
      </c>
      <c r="H16" s="18"/>
      <c r="I16" s="19"/>
      <c r="K16" s="13"/>
    </row>
    <row r="17" customFormat="false" ht="14.4" hidden="false" customHeight="false" outlineLevel="0" collapsed="false">
      <c r="B17" s="14" t="n">
        <v>9</v>
      </c>
      <c r="C17" s="14" t="s">
        <v>19</v>
      </c>
      <c r="D17" s="16" t="s">
        <v>20</v>
      </c>
      <c r="E17" s="16" t="n">
        <v>12</v>
      </c>
      <c r="F17" s="17" t="n">
        <v>1100</v>
      </c>
      <c r="G17" s="17" t="n">
        <f aca="false">F17 *E17</f>
        <v>13200</v>
      </c>
      <c r="H17" s="18"/>
      <c r="I17" s="19"/>
      <c r="K17" s="13"/>
    </row>
    <row r="18" customFormat="false" ht="14.4" hidden="false" customHeight="false" outlineLevel="0" collapsed="false">
      <c r="B18" s="14" t="n">
        <v>10</v>
      </c>
      <c r="C18" s="14" t="s">
        <v>21</v>
      </c>
      <c r="D18" s="16" t="s">
        <v>17</v>
      </c>
      <c r="E18" s="16" t="n">
        <v>1</v>
      </c>
      <c r="F18" s="17" t="n">
        <v>1098</v>
      </c>
      <c r="G18" s="17" t="n">
        <f aca="false">F18 *E18</f>
        <v>1098</v>
      </c>
      <c r="H18" s="18"/>
      <c r="I18" s="19"/>
      <c r="K18" s="13"/>
    </row>
    <row r="19" customFormat="false" ht="14.4" hidden="false" customHeight="false" outlineLevel="0" collapsed="false">
      <c r="B19" s="14" t="n">
        <v>11</v>
      </c>
      <c r="C19" s="14" t="s">
        <v>22</v>
      </c>
      <c r="D19" s="16" t="s">
        <v>17</v>
      </c>
      <c r="E19" s="16" t="n">
        <v>1</v>
      </c>
      <c r="F19" s="17" t="n">
        <v>90000</v>
      </c>
      <c r="G19" s="17" t="n">
        <f aca="false">F19 *E19</f>
        <v>90000</v>
      </c>
      <c r="H19" s="18"/>
      <c r="I19" s="19"/>
      <c r="K19" s="13"/>
    </row>
    <row r="20" customFormat="false" ht="87.6" hidden="false" customHeight="true" outlineLevel="0" collapsed="false">
      <c r="B20" s="23" t="n">
        <v>12</v>
      </c>
      <c r="C20" s="24" t="s">
        <v>23</v>
      </c>
      <c r="D20" s="8" t="s">
        <v>20</v>
      </c>
      <c r="E20" s="8" t="n">
        <v>12</v>
      </c>
      <c r="F20" s="25" t="n">
        <v>10000</v>
      </c>
      <c r="G20" s="26" t="n">
        <f aca="false">F20 *E20</f>
        <v>120000</v>
      </c>
      <c r="H20" s="18"/>
      <c r="I20" s="19"/>
      <c r="K20" s="27"/>
      <c r="L20" s="27"/>
      <c r="M20" s="27"/>
      <c r="N20" s="27"/>
      <c r="O20" s="27"/>
    </row>
    <row r="21" customFormat="false" ht="14.4" hidden="false" customHeight="false" outlineLevel="0" collapsed="false">
      <c r="B21" s="23" t="n">
        <v>13</v>
      </c>
      <c r="C21" s="28" t="s">
        <v>24</v>
      </c>
      <c r="D21" s="8" t="s">
        <v>17</v>
      </c>
      <c r="E21" s="8" t="n">
        <v>1</v>
      </c>
      <c r="F21" s="25" t="n">
        <v>30000</v>
      </c>
      <c r="G21" s="26" t="n">
        <f aca="false">E21*F21</f>
        <v>30000</v>
      </c>
      <c r="H21" s="18"/>
      <c r="K21" s="13"/>
    </row>
    <row r="22" customFormat="false" ht="30" hidden="false" customHeight="true" outlineLevel="0" collapsed="false">
      <c r="B22" s="23" t="n">
        <v>14</v>
      </c>
      <c r="C22" s="28" t="s">
        <v>25</v>
      </c>
      <c r="D22" s="8" t="s">
        <v>20</v>
      </c>
      <c r="E22" s="8" t="n">
        <v>12</v>
      </c>
      <c r="F22" s="26" t="n">
        <v>20000</v>
      </c>
      <c r="G22" s="29" t="n">
        <f aca="false">F22 *E22</f>
        <v>240000</v>
      </c>
      <c r="H22" s="18"/>
      <c r="K22" s="13"/>
    </row>
    <row r="23" customFormat="false" ht="15.6" hidden="false" customHeight="true" outlineLevel="0" collapsed="false">
      <c r="B23" s="23" t="n">
        <v>15</v>
      </c>
      <c r="C23" s="28" t="s">
        <v>26</v>
      </c>
      <c r="D23" s="8" t="s">
        <v>20</v>
      </c>
      <c r="E23" s="8" t="n">
        <v>12</v>
      </c>
      <c r="F23" s="26" t="n">
        <v>5000</v>
      </c>
      <c r="G23" s="29" t="n">
        <f aca="false">F23 *E23</f>
        <v>60000</v>
      </c>
      <c r="H23" s="18"/>
      <c r="K23" s="13"/>
    </row>
    <row r="24" customFormat="false" ht="14.4" hidden="false" customHeight="false" outlineLevel="0" collapsed="false">
      <c r="B24" s="23" t="n">
        <v>16</v>
      </c>
      <c r="C24" s="28" t="s">
        <v>27</v>
      </c>
      <c r="D24" s="8" t="s">
        <v>17</v>
      </c>
      <c r="E24" s="8" t="n">
        <v>1</v>
      </c>
      <c r="F24" s="30" t="n">
        <v>150000</v>
      </c>
      <c r="G24" s="26" t="n">
        <f aca="false">E24*F24</f>
        <v>150000</v>
      </c>
      <c r="H24" s="18"/>
      <c r="K24" s="13"/>
    </row>
    <row r="25" customFormat="false" ht="14.4" hidden="false" customHeight="false" outlineLevel="0" collapsed="false">
      <c r="B25" s="23" t="n">
        <v>17</v>
      </c>
      <c r="C25" s="31" t="s">
        <v>28</v>
      </c>
      <c r="D25" s="8" t="s">
        <v>20</v>
      </c>
      <c r="E25" s="8" t="n">
        <v>12</v>
      </c>
      <c r="F25" s="32" t="n">
        <v>800</v>
      </c>
      <c r="G25" s="26" t="n">
        <f aca="false">E25*F25</f>
        <v>9600</v>
      </c>
      <c r="K25" s="13"/>
    </row>
    <row r="26" customFormat="false" ht="12" hidden="false" customHeight="true" outlineLevel="0" collapsed="false">
      <c r="C26" s="33"/>
      <c r="H26" s="18"/>
    </row>
    <row r="27" s="39" customFormat="true" ht="12" hidden="false" customHeight="true" outlineLevel="0" collapsed="false">
      <c r="A27" s="34"/>
      <c r="B27" s="34"/>
      <c r="C27" s="35"/>
      <c r="D27" s="36"/>
      <c r="E27" s="36"/>
      <c r="F27" s="34"/>
      <c r="G27" s="37" t="n">
        <f aca="false">SUM(G8:G25)</f>
        <v>2020810</v>
      </c>
      <c r="H27" s="37"/>
      <c r="I27" s="38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customFormat="false" ht="12" hidden="false" customHeight="true" outlineLevel="0" collapsed="false">
      <c r="A28" s="12"/>
      <c r="B28" s="12"/>
      <c r="C28" s="33"/>
      <c r="D28" s="22"/>
      <c r="E28" s="22"/>
      <c r="F28" s="12"/>
      <c r="G28" s="18"/>
      <c r="I28" s="40"/>
    </row>
    <row r="29" customFormat="false" ht="1.05" hidden="false" customHeight="true" outlineLevel="0" collapsed="false">
      <c r="C29" s="33"/>
      <c r="G29" s="18"/>
    </row>
    <row r="30" customFormat="false" ht="16.95" hidden="false" customHeight="true" outlineLevel="0" collapsed="false">
      <c r="B30" s="6" t="s">
        <v>29</v>
      </c>
      <c r="C30" s="6"/>
      <c r="G30" s="18"/>
      <c r="K30" s="12"/>
    </row>
    <row r="31" customFormat="false" ht="45" hidden="false" customHeight="true" outlineLevel="0" collapsed="false">
      <c r="B31" s="7" t="s">
        <v>2</v>
      </c>
      <c r="C31" s="7" t="s">
        <v>3</v>
      </c>
      <c r="D31" s="8" t="s">
        <v>4</v>
      </c>
      <c r="E31" s="9" t="s">
        <v>5</v>
      </c>
      <c r="F31" s="8" t="s">
        <v>6</v>
      </c>
      <c r="G31" s="10" t="s">
        <v>7</v>
      </c>
      <c r="H31" s="18"/>
      <c r="K31" s="13"/>
      <c r="L31" s="12"/>
      <c r="M31" s="12"/>
      <c r="N31" s="12"/>
      <c r="O31" s="12"/>
      <c r="P31" s="12"/>
      <c r="Q31" s="12"/>
    </row>
    <row r="32" customFormat="false" ht="27" hidden="false" customHeight="true" outlineLevel="0" collapsed="false">
      <c r="B32" s="23" t="n">
        <v>1</v>
      </c>
      <c r="C32" s="41" t="s">
        <v>30</v>
      </c>
      <c r="D32" s="8" t="s">
        <v>31</v>
      </c>
      <c r="E32" s="42" t="n">
        <v>1</v>
      </c>
      <c r="F32" s="43" t="n">
        <v>20000</v>
      </c>
      <c r="G32" s="10" t="n">
        <f aca="false">E32*F32</f>
        <v>20000</v>
      </c>
      <c r="H32" s="18"/>
      <c r="K32" s="44"/>
      <c r="L32" s="45"/>
      <c r="M32" s="45"/>
      <c r="N32" s="45"/>
      <c r="O32" s="45"/>
      <c r="P32" s="45"/>
      <c r="Q32" s="12"/>
    </row>
    <row r="33" customFormat="false" ht="31.05" hidden="false" customHeight="true" outlineLevel="0" collapsed="false">
      <c r="B33" s="23" t="n">
        <v>2</v>
      </c>
      <c r="C33" s="24" t="s">
        <v>32</v>
      </c>
      <c r="D33" s="8" t="s">
        <v>31</v>
      </c>
      <c r="E33" s="8" t="n">
        <v>1</v>
      </c>
      <c r="F33" s="46" t="n">
        <v>10000</v>
      </c>
      <c r="G33" s="10" t="n">
        <f aca="false">E33*F33</f>
        <v>10000</v>
      </c>
      <c r="H33" s="18"/>
      <c r="K33" s="44"/>
      <c r="L33" s="45"/>
      <c r="M33" s="45"/>
      <c r="N33" s="45"/>
      <c r="O33" s="45"/>
      <c r="P33" s="45"/>
      <c r="Q33" s="12"/>
    </row>
    <row r="34" customFormat="false" ht="27.15" hidden="false" customHeight="true" outlineLevel="0" collapsed="false">
      <c r="B34" s="23" t="n">
        <v>3</v>
      </c>
      <c r="C34" s="41" t="s">
        <v>33</v>
      </c>
      <c r="D34" s="8" t="s">
        <v>31</v>
      </c>
      <c r="E34" s="42" t="n">
        <v>1</v>
      </c>
      <c r="F34" s="43" t="n">
        <v>0</v>
      </c>
      <c r="G34" s="10" t="n">
        <f aca="false">E34*F34</f>
        <v>0</v>
      </c>
      <c r="H34" s="18"/>
      <c r="K34" s="47"/>
      <c r="L34" s="48"/>
      <c r="M34" s="48"/>
      <c r="N34" s="48"/>
      <c r="O34" s="48"/>
      <c r="P34" s="48"/>
      <c r="Q34" s="12"/>
    </row>
    <row r="35" customFormat="false" ht="21" hidden="false" customHeight="true" outlineLevel="0" collapsed="false">
      <c r="B35" s="23" t="n">
        <v>4</v>
      </c>
      <c r="C35" s="41" t="s">
        <v>34</v>
      </c>
      <c r="D35" s="8" t="s">
        <v>31</v>
      </c>
      <c r="E35" s="42" t="n">
        <v>1</v>
      </c>
      <c r="F35" s="43" t="n">
        <v>0</v>
      </c>
      <c r="G35" s="10" t="n">
        <f aca="false">E35*F35</f>
        <v>0</v>
      </c>
      <c r="H35" s="18"/>
      <c r="K35" s="47"/>
      <c r="L35" s="48"/>
      <c r="M35" s="48"/>
      <c r="N35" s="48"/>
      <c r="O35" s="48"/>
      <c r="P35" s="48"/>
      <c r="Q35" s="12"/>
    </row>
    <row r="36" customFormat="false" ht="27" hidden="false" customHeight="true" outlineLevel="0" collapsed="false">
      <c r="B36" s="23" t="n">
        <v>5</v>
      </c>
      <c r="C36" s="28" t="s">
        <v>35</v>
      </c>
      <c r="D36" s="8" t="s">
        <v>36</v>
      </c>
      <c r="E36" s="8" t="n">
        <v>15</v>
      </c>
      <c r="F36" s="26" t="n">
        <f aca="false">15000*1.06</f>
        <v>15900</v>
      </c>
      <c r="G36" s="10" t="n">
        <f aca="false">E36*F36</f>
        <v>238500</v>
      </c>
      <c r="H36" s="18"/>
      <c r="K36" s="13" t="s">
        <v>37</v>
      </c>
      <c r="L36" s="12"/>
      <c r="M36" s="12"/>
      <c r="N36" s="12"/>
      <c r="O36" s="12"/>
      <c r="P36" s="12"/>
      <c r="Q36" s="12"/>
    </row>
    <row r="37" customFormat="false" ht="27" hidden="false" customHeight="true" outlineLevel="0" collapsed="false">
      <c r="B37" s="23" t="n">
        <v>6</v>
      </c>
      <c r="C37" s="28" t="s">
        <v>38</v>
      </c>
      <c r="D37" s="8" t="s">
        <v>31</v>
      </c>
      <c r="E37" s="8" t="n">
        <v>1</v>
      </c>
      <c r="F37" s="26" t="n">
        <v>100000</v>
      </c>
      <c r="G37" s="10" t="n">
        <f aca="false">E37*F37</f>
        <v>100000</v>
      </c>
      <c r="H37" s="18"/>
      <c r="K37" s="13" t="s">
        <v>39</v>
      </c>
      <c r="L37" s="12"/>
      <c r="M37" s="12"/>
      <c r="N37" s="12"/>
      <c r="O37" s="12"/>
      <c r="P37" s="12"/>
      <c r="Q37" s="12"/>
    </row>
    <row r="38" customFormat="false" ht="31.2" hidden="false" customHeight="true" outlineLevel="0" collapsed="false">
      <c r="B38" s="23" t="n">
        <v>7</v>
      </c>
      <c r="C38" s="24" t="s">
        <v>40</v>
      </c>
      <c r="D38" s="8" t="s">
        <v>31</v>
      </c>
      <c r="E38" s="49" t="n">
        <v>1</v>
      </c>
      <c r="F38" s="25" t="n">
        <v>50000</v>
      </c>
      <c r="G38" s="10" t="n">
        <f aca="false">E38*F38</f>
        <v>50000</v>
      </c>
      <c r="H38" s="18"/>
      <c r="K38" s="13"/>
    </row>
    <row r="39" customFormat="false" ht="24" hidden="false" customHeight="true" outlineLevel="0" collapsed="false">
      <c r="B39" s="23" t="n">
        <v>8</v>
      </c>
      <c r="C39" s="24" t="s">
        <v>41</v>
      </c>
      <c r="D39" s="8" t="s">
        <v>31</v>
      </c>
      <c r="E39" s="49" t="n">
        <v>1</v>
      </c>
      <c r="F39" s="25" t="n">
        <v>50000</v>
      </c>
      <c r="G39" s="10" t="n">
        <f aca="false">E39*F39</f>
        <v>50000</v>
      </c>
      <c r="H39" s="18"/>
      <c r="K39" s="13"/>
    </row>
    <row r="40" customFormat="false" ht="16.05" hidden="false" customHeight="true" outlineLevel="0" collapsed="false">
      <c r="B40" s="23" t="n">
        <v>9</v>
      </c>
      <c r="C40" s="28" t="s">
        <v>42</v>
      </c>
      <c r="D40" s="8" t="s">
        <v>17</v>
      </c>
      <c r="E40" s="8" t="n">
        <v>1</v>
      </c>
      <c r="F40" s="25" t="n">
        <v>10000</v>
      </c>
      <c r="G40" s="10" t="n">
        <f aca="false">E40*F40</f>
        <v>10000</v>
      </c>
      <c r="H40" s="18"/>
      <c r="K40" s="13"/>
    </row>
    <row r="41" customFormat="false" ht="18" hidden="false" customHeight="true" outlineLevel="0" collapsed="false">
      <c r="B41" s="23" t="n">
        <v>10</v>
      </c>
      <c r="C41" s="50" t="s">
        <v>43</v>
      </c>
      <c r="D41" s="8" t="s">
        <v>31</v>
      </c>
      <c r="E41" s="51" t="n">
        <v>1</v>
      </c>
      <c r="F41" s="52" t="n">
        <v>50000</v>
      </c>
      <c r="G41" s="10" t="n">
        <f aca="false">E41*F41</f>
        <v>50000</v>
      </c>
      <c r="H41" s="53"/>
      <c r="K41" s="13"/>
    </row>
    <row r="42" customFormat="false" ht="18" hidden="false" customHeight="true" outlineLevel="0" collapsed="false">
      <c r="A42" s="33"/>
      <c r="B42" s="23" t="n">
        <v>11</v>
      </c>
      <c r="C42" s="31" t="s">
        <v>44</v>
      </c>
      <c r="D42" s="54" t="s">
        <v>31</v>
      </c>
      <c r="E42" s="55" t="n">
        <v>1</v>
      </c>
      <c r="F42" s="32" t="n">
        <v>50000</v>
      </c>
      <c r="G42" s="10" t="n">
        <f aca="false">E42*F42</f>
        <v>50000</v>
      </c>
      <c r="H42" s="18"/>
      <c r="K42" s="13" t="s">
        <v>45</v>
      </c>
    </row>
    <row r="43" customFormat="false" ht="14.4" hidden="false" customHeight="false" outlineLevel="0" collapsed="false">
      <c r="A43" s="33"/>
      <c r="B43" s="23" t="n">
        <v>12</v>
      </c>
      <c r="C43" s="24" t="s">
        <v>46</v>
      </c>
      <c r="D43" s="54" t="s">
        <v>17</v>
      </c>
      <c r="E43" s="55" t="n">
        <v>1</v>
      </c>
      <c r="F43" s="32" t="n">
        <v>10000</v>
      </c>
      <c r="G43" s="10" t="n">
        <f aca="false">E43*F43</f>
        <v>10000</v>
      </c>
      <c r="H43" s="18"/>
      <c r="K43" s="13"/>
    </row>
    <row r="44" customFormat="false" ht="14.4" hidden="false" customHeight="false" outlineLevel="0" collapsed="false">
      <c r="A44" s="33"/>
      <c r="B44" s="12"/>
      <c r="C44" s="33"/>
      <c r="D44" s="19"/>
      <c r="E44" s="19"/>
      <c r="F44" s="33"/>
      <c r="G44" s="18"/>
    </row>
    <row r="45" s="39" customFormat="true" ht="14.4" hidden="false" customHeight="false" outlineLevel="0" collapsed="false">
      <c r="A45" s="35"/>
      <c r="B45" s="56"/>
      <c r="C45" s="35"/>
      <c r="D45" s="57"/>
      <c r="E45" s="57"/>
      <c r="F45" s="35"/>
      <c r="G45" s="37" t="n">
        <f aca="false">SUM(G32:G43)</f>
        <v>588500</v>
      </c>
      <c r="H45" s="37"/>
      <c r="I45" s="36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customFormat="false" ht="14.4" hidden="false" customHeight="false" outlineLevel="0" collapsed="false">
      <c r="B46" s="58"/>
      <c r="D46" s="1"/>
      <c r="E46" s="1"/>
      <c r="G46" s="18"/>
    </row>
    <row r="47" customFormat="false" ht="14.4" hidden="false" customHeight="false" outlineLevel="0" collapsed="false">
      <c r="D47" s="1"/>
      <c r="E47" s="1"/>
      <c r="G47" s="18"/>
    </row>
    <row r="48" s="39" customFormat="true" ht="18" hidden="false" customHeight="true" outlineLevel="0" collapsed="false">
      <c r="A48" s="34"/>
      <c r="B48" s="59"/>
      <c r="C48" s="60" t="s">
        <v>47</v>
      </c>
      <c r="D48" s="61"/>
      <c r="E48" s="61"/>
      <c r="F48" s="62"/>
      <c r="G48" s="63" t="n">
        <f aca="false">G45+G27</f>
        <v>2609310</v>
      </c>
      <c r="H48" s="34"/>
      <c r="I48" s="36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="39" customFormat="true" ht="18" hidden="false" customHeight="true" outlineLevel="0" collapsed="false">
      <c r="A49" s="34"/>
      <c r="B49" s="34"/>
      <c r="C49" s="64"/>
      <c r="D49" s="36"/>
      <c r="E49" s="36"/>
      <c r="F49" s="37"/>
      <c r="G49" s="65"/>
      <c r="H49" s="34"/>
      <c r="I49" s="36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="39" customFormat="true" ht="18" hidden="false" customHeight="true" outlineLevel="0" collapsed="false">
      <c r="A50" s="34"/>
      <c r="B50" s="34"/>
      <c r="C50" s="64" t="s">
        <v>48</v>
      </c>
      <c r="D50" s="36"/>
      <c r="E50" s="36"/>
      <c r="F50" s="37"/>
      <c r="G50" s="65" t="n">
        <f aca="false">'Смета 1 очередь'!I45*'Расчет взносов'!F6</f>
        <v>2370132.96280918</v>
      </c>
      <c r="H50" s="34"/>
      <c r="I50" s="36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="39" customFormat="true" ht="18" hidden="false" customHeight="true" outlineLevel="0" collapsed="false">
      <c r="A51" s="34"/>
      <c r="B51" s="34"/>
      <c r="C51" s="64" t="s">
        <v>49</v>
      </c>
      <c r="D51" s="36"/>
      <c r="E51" s="36"/>
      <c r="F51" s="37"/>
      <c r="G51" s="65" t="n">
        <f aca="false">'Смета 2 очередь'!I45*'Расчет взносов'!H6</f>
        <v>516862.600548872</v>
      </c>
      <c r="H51" s="34"/>
      <c r="I51" s="36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customFormat="false" ht="14.4" hidden="false" customHeight="false" outlineLevel="0" collapsed="false">
      <c r="A52" s="66"/>
      <c r="B52" s="66"/>
      <c r="C52" s="66"/>
      <c r="D52" s="67"/>
      <c r="E52" s="67"/>
      <c r="F52" s="66"/>
      <c r="G52" s="68"/>
      <c r="H52" s="69"/>
      <c r="I52" s="67"/>
      <c r="J52" s="69"/>
    </row>
    <row r="53" customFormat="false" ht="14.4" hidden="false" customHeight="false" outlineLevel="0" collapsed="false">
      <c r="B53" s="1" t="s">
        <v>50</v>
      </c>
    </row>
  </sheetData>
  <mergeCells count="1">
    <mergeCell ref="K20:O2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8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BL48"/>
  <sheetViews>
    <sheetView showFormulas="false" showGridLines="true" showRowColHeaders="true" showZeros="true" rightToLeft="false" tabSelected="false" showOutlineSymbols="true" defaultGridColor="true" view="normal" topLeftCell="D22" colorId="64" zoomScale="82" zoomScaleNormal="82" zoomScalePageLayoutView="100" workbookViewId="0">
      <selection pane="topLeft" activeCell="K9" activeCellId="0" sqref="K9"/>
    </sheetView>
  </sheetViews>
  <sheetFormatPr defaultColWidth="11.58984375" defaultRowHeight="14.4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" width="3.11"/>
    <col collapsed="false" customWidth="true" hidden="false" outlineLevel="0" max="3" min="3" style="1" width="48.78"/>
    <col collapsed="false" customWidth="true" hidden="false" outlineLevel="0" max="4" min="4" style="2" width="11.45"/>
    <col collapsed="false" customWidth="true" hidden="false" outlineLevel="0" max="5" min="5" style="2" width="13.22"/>
    <col collapsed="false" customWidth="true" hidden="false" outlineLevel="0" max="6" min="6" style="1" width="14.78"/>
    <col collapsed="false" customWidth="true" hidden="false" outlineLevel="0" max="7" min="7" style="3" width="13.43"/>
    <col collapsed="false" customWidth="true" hidden="false" outlineLevel="0" max="8" min="8" style="1" width="3.33"/>
    <col collapsed="false" customWidth="true" hidden="false" outlineLevel="0" max="9" min="9" style="3" width="13.43"/>
    <col collapsed="false" customWidth="true" hidden="false" outlineLevel="0" max="10" min="10" style="1" width="3.33"/>
    <col collapsed="false" customWidth="true" hidden="false" outlineLevel="0" max="64" min="11" style="1" width="11.45"/>
    <col collapsed="false" customWidth="false" hidden="false" outlineLevel="0" max="1024" min="65" style="4" width="11.57"/>
  </cols>
  <sheetData>
    <row r="3" customFormat="false" ht="21" hidden="false" customHeight="false" outlineLevel="0" collapsed="false">
      <c r="B3" s="5" t="s">
        <v>51</v>
      </c>
    </row>
    <row r="4" customFormat="false" ht="21" hidden="false" customHeight="false" outlineLevel="0" collapsed="false">
      <c r="B4" s="5"/>
    </row>
    <row r="5" customFormat="false" ht="18" hidden="false" customHeight="false" outlineLevel="0" collapsed="false">
      <c r="B5" s="6" t="s">
        <v>1</v>
      </c>
      <c r="C5" s="6"/>
    </row>
    <row r="6" customFormat="false" ht="48" hidden="false" customHeight="true" outlineLevel="0" collapsed="false">
      <c r="B6" s="7" t="s">
        <v>2</v>
      </c>
      <c r="C6" s="7" t="s">
        <v>3</v>
      </c>
      <c r="D6" s="8" t="s">
        <v>4</v>
      </c>
      <c r="E6" s="9" t="s">
        <v>5</v>
      </c>
      <c r="F6" s="8" t="s">
        <v>6</v>
      </c>
      <c r="G6" s="10" t="s">
        <v>7</v>
      </c>
      <c r="H6" s="2"/>
      <c r="I6" s="70" t="s">
        <v>52</v>
      </c>
      <c r="J6" s="12"/>
      <c r="K6" s="13"/>
    </row>
    <row r="7" customFormat="false" ht="14.4" hidden="false" customHeight="false" outlineLevel="0" collapsed="false">
      <c r="B7" s="14"/>
      <c r="C7" s="15" t="s">
        <v>8</v>
      </c>
      <c r="D7" s="16"/>
      <c r="E7" s="16"/>
      <c r="F7" s="14"/>
      <c r="G7" s="17"/>
      <c r="H7" s="12"/>
      <c r="I7" s="17"/>
      <c r="J7" s="12"/>
      <c r="K7" s="13"/>
    </row>
    <row r="8" customFormat="false" ht="14.4" hidden="false" customHeight="false" outlineLevel="0" collapsed="false">
      <c r="B8" s="14" t="n">
        <v>1</v>
      </c>
      <c r="C8" s="14" t="s">
        <v>9</v>
      </c>
      <c r="D8" s="16" t="s">
        <v>10</v>
      </c>
      <c r="E8" s="16" t="n">
        <v>12</v>
      </c>
      <c r="F8" s="17" t="n">
        <v>10000</v>
      </c>
      <c r="G8" s="17" t="n">
        <f aca="false">F8 *E8</f>
        <v>120000</v>
      </c>
      <c r="H8" s="18"/>
      <c r="I8" s="17" t="n">
        <f aca="false">G8/'Расчет взносов'!$J$6</f>
        <v>98.2028871648826</v>
      </c>
      <c r="J8" s="12"/>
      <c r="K8" s="13"/>
    </row>
    <row r="9" customFormat="false" ht="14.4" hidden="false" customHeight="false" outlineLevel="0" collapsed="false">
      <c r="B9" s="14" t="n">
        <v>2</v>
      </c>
      <c r="C9" s="14" t="s">
        <v>11</v>
      </c>
      <c r="D9" s="16" t="s">
        <v>10</v>
      </c>
      <c r="E9" s="16" t="n">
        <v>12</v>
      </c>
      <c r="F9" s="17" t="n">
        <v>70000</v>
      </c>
      <c r="G9" s="17" t="n">
        <f aca="false">F9 *E9</f>
        <v>840000</v>
      </c>
      <c r="H9" s="18"/>
      <c r="I9" s="17" t="n">
        <f aca="false">G9/'Расчет взносов'!$J$6</f>
        <v>687.420210154179</v>
      </c>
      <c r="J9" s="12"/>
      <c r="K9" s="20"/>
    </row>
    <row r="10" customFormat="false" ht="14.4" hidden="false" customHeight="false" outlineLevel="0" collapsed="false">
      <c r="B10" s="14" t="n">
        <v>3</v>
      </c>
      <c r="C10" s="14" t="s">
        <v>12</v>
      </c>
      <c r="D10" s="16" t="s">
        <v>10</v>
      </c>
      <c r="E10" s="16" t="n">
        <v>12</v>
      </c>
      <c r="F10" s="17" t="n">
        <v>4500</v>
      </c>
      <c r="G10" s="17" t="n">
        <f aca="false">F10 *E10</f>
        <v>54000</v>
      </c>
      <c r="H10" s="18"/>
      <c r="I10" s="17" t="n">
        <f aca="false">G10/'Расчет взносов'!$J$6</f>
        <v>44.1912992241972</v>
      </c>
      <c r="J10" s="12"/>
      <c r="K10" s="13"/>
    </row>
    <row r="11" customFormat="false" ht="14.4" hidden="false" customHeight="false" outlineLevel="0" collapsed="false">
      <c r="B11" s="14" t="n">
        <v>4</v>
      </c>
      <c r="C11" s="14" t="s">
        <v>13</v>
      </c>
      <c r="D11" s="16" t="s">
        <v>10</v>
      </c>
      <c r="E11" s="16" t="n">
        <v>12</v>
      </c>
      <c r="F11" s="17" t="n">
        <v>4500</v>
      </c>
      <c r="G11" s="17" t="n">
        <f aca="false">F11 *E11</f>
        <v>54000</v>
      </c>
      <c r="H11" s="18"/>
      <c r="I11" s="17" t="n">
        <f aca="false">G11/'Расчет взносов'!$J$6</f>
        <v>44.1912992241972</v>
      </c>
      <c r="J11" s="12"/>
      <c r="K11" s="13"/>
    </row>
    <row r="12" customFormat="false" ht="26.4" hidden="false" customHeight="true" outlineLevel="0" collapsed="false">
      <c r="B12" s="21"/>
      <c r="C12" s="12"/>
      <c r="D12" s="22"/>
      <c r="E12" s="22"/>
      <c r="F12" s="12"/>
      <c r="G12" s="18"/>
      <c r="H12" s="18"/>
      <c r="I12" s="18"/>
      <c r="J12" s="12"/>
      <c r="K12" s="13"/>
    </row>
    <row r="13" customFormat="false" ht="14.4" hidden="false" customHeight="false" outlineLevel="0" collapsed="false">
      <c r="B13" s="14" t="n">
        <v>5</v>
      </c>
      <c r="C13" s="15" t="s">
        <v>14</v>
      </c>
      <c r="D13" s="16" t="s">
        <v>10</v>
      </c>
      <c r="E13" s="16" t="n">
        <v>12</v>
      </c>
      <c r="F13" s="17" t="n">
        <f aca="false">(F8+F10+F11)/100*50.4</f>
        <v>9576</v>
      </c>
      <c r="G13" s="17" t="n">
        <f aca="false">E13*F13</f>
        <v>114912</v>
      </c>
      <c r="I13" s="17" t="n">
        <f aca="false">G13/'Расчет взносов'!$J$6</f>
        <v>94.0390847490916</v>
      </c>
      <c r="K13" s="13"/>
    </row>
    <row r="14" customFormat="false" ht="14.4" hidden="false" customHeight="false" outlineLevel="0" collapsed="false">
      <c r="B14" s="14" t="n">
        <v>6</v>
      </c>
      <c r="C14" s="14" t="s">
        <v>15</v>
      </c>
      <c r="D14" s="16" t="s">
        <v>10</v>
      </c>
      <c r="E14" s="16" t="n">
        <v>12</v>
      </c>
      <c r="F14" s="17" t="n">
        <v>10000</v>
      </c>
      <c r="G14" s="17" t="n">
        <f aca="false">F14 *E14</f>
        <v>120000</v>
      </c>
      <c r="H14" s="18"/>
      <c r="I14" s="17" t="n">
        <f aca="false">G14/'Расчет взносов'!$J$6</f>
        <v>98.2028871648826</v>
      </c>
      <c r="K14" s="13"/>
    </row>
    <row r="15" customFormat="false" ht="12" hidden="false" customHeight="true" outlineLevel="0" collapsed="false">
      <c r="B15" s="14" t="n">
        <v>7</v>
      </c>
      <c r="C15" s="14" t="s">
        <v>16</v>
      </c>
      <c r="D15" s="16" t="s">
        <v>17</v>
      </c>
      <c r="E15" s="16" t="n">
        <v>1</v>
      </c>
      <c r="F15" s="17" t="n">
        <v>0</v>
      </c>
      <c r="G15" s="17" t="n">
        <f aca="false">F15 *E15</f>
        <v>0</v>
      </c>
      <c r="H15" s="18"/>
      <c r="I15" s="17" t="n">
        <f aca="false">G15/'Расчет взносов'!$J$6</f>
        <v>0</v>
      </c>
      <c r="K15" s="13"/>
    </row>
    <row r="16" customFormat="false" ht="12" hidden="false" customHeight="true" outlineLevel="0" collapsed="false">
      <c r="B16" s="14" t="n">
        <v>8</v>
      </c>
      <c r="C16" s="14" t="s">
        <v>18</v>
      </c>
      <c r="D16" s="16" t="s">
        <v>17</v>
      </c>
      <c r="E16" s="16" t="n">
        <v>1</v>
      </c>
      <c r="F16" s="17" t="n">
        <v>4000</v>
      </c>
      <c r="G16" s="17" t="n">
        <f aca="false">F16 *E16</f>
        <v>4000</v>
      </c>
      <c r="H16" s="18"/>
      <c r="I16" s="17" t="n">
        <f aca="false">G16/'Расчет взносов'!$J$6</f>
        <v>3.27342957216275</v>
      </c>
      <c r="K16" s="13"/>
    </row>
    <row r="17" customFormat="false" ht="14.4" hidden="false" customHeight="false" outlineLevel="0" collapsed="false">
      <c r="B17" s="14" t="n">
        <v>9</v>
      </c>
      <c r="C17" s="14" t="s">
        <v>19</v>
      </c>
      <c r="D17" s="16" t="s">
        <v>20</v>
      </c>
      <c r="E17" s="16" t="n">
        <v>12</v>
      </c>
      <c r="F17" s="17" t="n">
        <v>1100</v>
      </c>
      <c r="G17" s="17" t="n">
        <f aca="false">F17 *E17</f>
        <v>13200</v>
      </c>
      <c r="H17" s="18"/>
      <c r="I17" s="17" t="n">
        <f aca="false">G17/'Расчет взносов'!$J$6</f>
        <v>10.8023175881371</v>
      </c>
      <c r="K17" s="13"/>
    </row>
    <row r="18" customFormat="false" ht="14.4" hidden="false" customHeight="false" outlineLevel="0" collapsed="false">
      <c r="B18" s="14" t="n">
        <v>10</v>
      </c>
      <c r="C18" s="14" t="s">
        <v>21</v>
      </c>
      <c r="D18" s="16" t="s">
        <v>17</v>
      </c>
      <c r="E18" s="16" t="n">
        <v>1</v>
      </c>
      <c r="F18" s="17" t="n">
        <v>1098</v>
      </c>
      <c r="G18" s="17" t="n">
        <f aca="false">F18 *E18</f>
        <v>1098</v>
      </c>
      <c r="H18" s="18"/>
      <c r="I18" s="17" t="n">
        <f aca="false">G18/'Расчет взносов'!$J$6</f>
        <v>0.898556417558676</v>
      </c>
      <c r="K18" s="13"/>
    </row>
    <row r="19" customFormat="false" ht="14.4" hidden="false" customHeight="false" outlineLevel="0" collapsed="false">
      <c r="B19" s="14" t="n">
        <v>11</v>
      </c>
      <c r="C19" s="14" t="s">
        <v>22</v>
      </c>
      <c r="D19" s="16" t="s">
        <v>17</v>
      </c>
      <c r="E19" s="16" t="n">
        <v>1</v>
      </c>
      <c r="F19" s="17" t="n">
        <v>90000</v>
      </c>
      <c r="G19" s="17" t="n">
        <f aca="false">F19 *E19</f>
        <v>90000</v>
      </c>
      <c r="H19" s="18"/>
      <c r="I19" s="17" t="n">
        <f aca="false">G19/'Расчет взносов'!$J$6</f>
        <v>73.652165373662</v>
      </c>
      <c r="K19" s="13"/>
    </row>
    <row r="20" customFormat="false" ht="87.6" hidden="false" customHeight="true" outlineLevel="0" collapsed="false">
      <c r="B20" s="23" t="n">
        <v>12</v>
      </c>
      <c r="C20" s="24" t="s">
        <v>53</v>
      </c>
      <c r="D20" s="8" t="s">
        <v>20</v>
      </c>
      <c r="E20" s="8" t="n">
        <v>12</v>
      </c>
      <c r="F20" s="25" t="n">
        <v>10000</v>
      </c>
      <c r="G20" s="26" t="n">
        <f aca="false">F20 *E20</f>
        <v>120000</v>
      </c>
      <c r="H20" s="18"/>
      <c r="I20" s="17" t="n">
        <f aca="false">G20/'Расчет взносов'!$J$6</f>
        <v>98.2028871648826</v>
      </c>
      <c r="K20" s="27"/>
      <c r="L20" s="27"/>
      <c r="M20" s="27"/>
      <c r="N20" s="27"/>
      <c r="O20" s="27"/>
    </row>
    <row r="21" customFormat="false" ht="14.4" hidden="false" customHeight="false" outlineLevel="0" collapsed="false">
      <c r="B21" s="23" t="n">
        <v>13</v>
      </c>
      <c r="C21" s="28" t="s">
        <v>24</v>
      </c>
      <c r="D21" s="8" t="s">
        <v>17</v>
      </c>
      <c r="E21" s="8" t="n">
        <v>1</v>
      </c>
      <c r="F21" s="25" t="n">
        <v>30000</v>
      </c>
      <c r="G21" s="26" t="n">
        <f aca="false">E21*F21</f>
        <v>30000</v>
      </c>
      <c r="H21" s="18"/>
      <c r="I21" s="17" t="n">
        <f aca="false">G21/'Расчет взносов'!$J$6</f>
        <v>24.5507217912207</v>
      </c>
      <c r="K21" s="13"/>
    </row>
    <row r="22" customFormat="false" ht="30" hidden="false" customHeight="true" outlineLevel="0" collapsed="false">
      <c r="B22" s="23" t="n">
        <v>14</v>
      </c>
      <c r="C22" s="28" t="s">
        <v>25</v>
      </c>
      <c r="D22" s="8" t="s">
        <v>20</v>
      </c>
      <c r="E22" s="8" t="n">
        <v>12</v>
      </c>
      <c r="F22" s="26" t="n">
        <v>20000</v>
      </c>
      <c r="G22" s="29" t="n">
        <f aca="false">F22 *E22</f>
        <v>240000</v>
      </c>
      <c r="H22" s="18"/>
      <c r="I22" s="17" t="n">
        <f aca="false">G22/'Расчет взносов'!$J$6</f>
        <v>196.405774329765</v>
      </c>
      <c r="K22" s="13"/>
    </row>
    <row r="23" customFormat="false" ht="15.6" hidden="false" customHeight="true" outlineLevel="0" collapsed="false">
      <c r="B23" s="23" t="n">
        <v>15</v>
      </c>
      <c r="C23" s="28" t="s">
        <v>26</v>
      </c>
      <c r="D23" s="8" t="s">
        <v>20</v>
      </c>
      <c r="E23" s="8" t="n">
        <v>12</v>
      </c>
      <c r="F23" s="26" t="n">
        <v>5000</v>
      </c>
      <c r="G23" s="29" t="n">
        <f aca="false">F23 *E23</f>
        <v>60000</v>
      </c>
      <c r="H23" s="18"/>
      <c r="I23" s="17" t="n">
        <f aca="false">G23/'Расчет взносов'!$J$6</f>
        <v>49.1014435824413</v>
      </c>
      <c r="K23" s="13"/>
    </row>
    <row r="24" customFormat="false" ht="14.4" hidden="false" customHeight="false" outlineLevel="0" collapsed="false">
      <c r="B24" s="23" t="n">
        <v>16</v>
      </c>
      <c r="C24" s="28" t="s">
        <v>27</v>
      </c>
      <c r="D24" s="8" t="s">
        <v>17</v>
      </c>
      <c r="E24" s="8" t="n">
        <v>1</v>
      </c>
      <c r="F24" s="30" t="n">
        <v>150000</v>
      </c>
      <c r="G24" s="26" t="n">
        <f aca="false">E24*F24</f>
        <v>150000</v>
      </c>
      <c r="H24" s="18"/>
      <c r="I24" s="17" t="n">
        <f aca="false">G24/'Расчет взносов'!$J$6</f>
        <v>122.753608956103</v>
      </c>
      <c r="K24" s="13"/>
    </row>
    <row r="25" customFormat="false" ht="14.4" hidden="false" customHeight="false" outlineLevel="0" collapsed="false">
      <c r="B25" s="23" t="n">
        <v>17</v>
      </c>
      <c r="C25" s="31" t="s">
        <v>28</v>
      </c>
      <c r="D25" s="8" t="s">
        <v>20</v>
      </c>
      <c r="E25" s="8" t="n">
        <v>12</v>
      </c>
      <c r="F25" s="32" t="n">
        <v>800</v>
      </c>
      <c r="G25" s="26" t="n">
        <f aca="false">E25*F25</f>
        <v>9600</v>
      </c>
      <c r="I25" s="17" t="n">
        <f aca="false">G25/'Расчет взносов'!$J$6</f>
        <v>7.85623097319061</v>
      </c>
      <c r="K25" s="13"/>
    </row>
    <row r="26" customFormat="false" ht="12" hidden="false" customHeight="true" outlineLevel="0" collapsed="false">
      <c r="C26" s="33"/>
      <c r="H26" s="18"/>
    </row>
    <row r="27" s="39" customFormat="true" ht="14.4" hidden="false" customHeight="true" outlineLevel="0" collapsed="false">
      <c r="A27" s="34"/>
      <c r="B27" s="71" t="s">
        <v>54</v>
      </c>
      <c r="C27" s="35"/>
      <c r="D27" s="36"/>
      <c r="E27" s="36"/>
      <c r="F27" s="34"/>
      <c r="G27" s="37" t="n">
        <f aca="false">SUM(G8:G25)</f>
        <v>2020810</v>
      </c>
      <c r="H27" s="37"/>
      <c r="I27" s="37" t="n">
        <f aca="false">(G27/'Расчет взносов'!J6)*'Расчет взносов'!W5</f>
        <v>1831.52236979934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customFormat="false" ht="12" hidden="false" customHeight="true" outlineLevel="0" collapsed="false">
      <c r="A28" s="12"/>
      <c r="B28" s="12"/>
      <c r="C28" s="33"/>
      <c r="D28" s="22"/>
      <c r="E28" s="22"/>
      <c r="F28" s="12"/>
      <c r="G28" s="18"/>
      <c r="I28" s="18"/>
    </row>
    <row r="29" customFormat="false" ht="1.05" hidden="false" customHeight="true" outlineLevel="0" collapsed="false">
      <c r="C29" s="33"/>
      <c r="G29" s="18"/>
      <c r="I29" s="18"/>
    </row>
    <row r="30" customFormat="false" ht="16.95" hidden="false" customHeight="true" outlineLevel="0" collapsed="false">
      <c r="B30" s="6" t="s">
        <v>29</v>
      </c>
      <c r="C30" s="6"/>
      <c r="G30" s="18"/>
      <c r="I30" s="18"/>
      <c r="K30" s="12"/>
    </row>
    <row r="31" customFormat="false" ht="45" hidden="false" customHeight="true" outlineLevel="0" collapsed="false">
      <c r="B31" s="7" t="s">
        <v>2</v>
      </c>
      <c r="C31" s="7" t="s">
        <v>3</v>
      </c>
      <c r="D31" s="8" t="s">
        <v>4</v>
      </c>
      <c r="E31" s="9" t="s">
        <v>5</v>
      </c>
      <c r="F31" s="8" t="s">
        <v>6</v>
      </c>
      <c r="G31" s="10" t="s">
        <v>7</v>
      </c>
      <c r="H31" s="18"/>
      <c r="I31" s="70" t="s">
        <v>52</v>
      </c>
      <c r="K31" s="13"/>
      <c r="L31" s="12"/>
      <c r="M31" s="12"/>
      <c r="N31" s="12"/>
      <c r="O31" s="12"/>
      <c r="P31" s="12"/>
      <c r="Q31" s="12"/>
    </row>
    <row r="32" customFormat="false" ht="27" hidden="false" customHeight="true" outlineLevel="0" collapsed="false">
      <c r="B32" s="23" t="n">
        <v>1</v>
      </c>
      <c r="C32" s="41" t="s">
        <v>30</v>
      </c>
      <c r="D32" s="8" t="s">
        <v>31</v>
      </c>
      <c r="E32" s="42" t="n">
        <v>1</v>
      </c>
      <c r="F32" s="43" t="n">
        <v>20000</v>
      </c>
      <c r="G32" s="10" t="n">
        <f aca="false">E32*F32</f>
        <v>20000</v>
      </c>
      <c r="H32" s="18"/>
      <c r="I32" s="17" t="n">
        <f aca="false">G32/'Расчет взносов'!$J$6</f>
        <v>16.3671478608138</v>
      </c>
      <c r="K32" s="44"/>
      <c r="L32" s="45"/>
      <c r="M32" s="45"/>
      <c r="N32" s="45"/>
      <c r="O32" s="45"/>
      <c r="P32" s="45"/>
      <c r="Q32" s="12"/>
    </row>
    <row r="33" customFormat="false" ht="31.05" hidden="false" customHeight="true" outlineLevel="0" collapsed="false">
      <c r="B33" s="23" t="n">
        <v>2</v>
      </c>
      <c r="C33" s="24" t="s">
        <v>32</v>
      </c>
      <c r="D33" s="8" t="s">
        <v>31</v>
      </c>
      <c r="E33" s="8" t="n">
        <v>1</v>
      </c>
      <c r="F33" s="46" t="n">
        <v>10000</v>
      </c>
      <c r="G33" s="10" t="n">
        <f aca="false">E33*F33</f>
        <v>10000</v>
      </c>
      <c r="H33" s="18"/>
      <c r="I33" s="17" t="n">
        <f aca="false">G33/'Расчет взносов'!$J$6</f>
        <v>8.18357393040689</v>
      </c>
      <c r="K33" s="44"/>
      <c r="L33" s="45"/>
      <c r="M33" s="45"/>
      <c r="N33" s="45"/>
      <c r="O33" s="45"/>
      <c r="P33" s="45"/>
      <c r="Q33" s="12"/>
    </row>
    <row r="34" s="1" customFormat="true" ht="27" hidden="false" customHeight="true" outlineLevel="0" collapsed="false">
      <c r="B34" s="23" t="n">
        <v>3</v>
      </c>
      <c r="C34" s="28" t="s">
        <v>55</v>
      </c>
      <c r="D34" s="8" t="s">
        <v>36</v>
      </c>
      <c r="E34" s="8" t="n">
        <v>15</v>
      </c>
      <c r="F34" s="72" t="n">
        <f aca="false">8000*1.06</f>
        <v>8480</v>
      </c>
      <c r="G34" s="73" t="n">
        <f aca="false">E34*F34</f>
        <v>127200</v>
      </c>
      <c r="H34" s="18"/>
      <c r="I34" s="74" t="n">
        <f aca="false">G34/'Расчет взносов'!$F$6</f>
        <v>125.115574528358</v>
      </c>
      <c r="K34" s="75" t="s">
        <v>56</v>
      </c>
      <c r="L34" s="12"/>
      <c r="M34" s="12"/>
      <c r="N34" s="12"/>
      <c r="O34" s="12"/>
      <c r="P34" s="12"/>
      <c r="Q34" s="12"/>
    </row>
    <row r="35" s="1" customFormat="true" ht="27" hidden="false" customHeight="true" outlineLevel="0" collapsed="false">
      <c r="B35" s="23" t="n">
        <v>4</v>
      </c>
      <c r="C35" s="28" t="s">
        <v>38</v>
      </c>
      <c r="D35" s="8" t="s">
        <v>31</v>
      </c>
      <c r="E35" s="8" t="n">
        <v>1</v>
      </c>
      <c r="F35" s="72" t="n">
        <v>100000</v>
      </c>
      <c r="G35" s="73" t="n">
        <f aca="false">E35*F35</f>
        <v>100000</v>
      </c>
      <c r="H35" s="18"/>
      <c r="I35" s="74" t="n">
        <f aca="false">G35/'Расчет взносов'!$F$6</f>
        <v>98.3613007298409</v>
      </c>
      <c r="K35" s="75" t="s">
        <v>56</v>
      </c>
      <c r="L35" s="12"/>
      <c r="M35" s="12"/>
      <c r="N35" s="12"/>
      <c r="O35" s="12"/>
      <c r="P35" s="12"/>
      <c r="Q35" s="12"/>
    </row>
    <row r="36" s="1" customFormat="true" ht="31.2" hidden="false" customHeight="true" outlineLevel="0" collapsed="false">
      <c r="B36" s="23" t="n">
        <v>5</v>
      </c>
      <c r="C36" s="24" t="s">
        <v>40</v>
      </c>
      <c r="D36" s="8" t="s">
        <v>31</v>
      </c>
      <c r="E36" s="49" t="n">
        <v>1</v>
      </c>
      <c r="F36" s="25" t="n">
        <v>50000</v>
      </c>
      <c r="G36" s="10" t="n">
        <f aca="false">E36*F36</f>
        <v>50000</v>
      </c>
      <c r="H36" s="18"/>
      <c r="I36" s="17" t="n">
        <f aca="false">G36/'Расчет взносов'!$J$6</f>
        <v>40.9178696520344</v>
      </c>
      <c r="K36" s="13"/>
    </row>
    <row r="37" s="1" customFormat="true" ht="24" hidden="false" customHeight="true" outlineLevel="0" collapsed="false">
      <c r="B37" s="23" t="n">
        <v>6</v>
      </c>
      <c r="C37" s="24" t="s">
        <v>41</v>
      </c>
      <c r="D37" s="8" t="s">
        <v>31</v>
      </c>
      <c r="E37" s="49" t="n">
        <v>1</v>
      </c>
      <c r="F37" s="25" t="n">
        <v>50000</v>
      </c>
      <c r="G37" s="10" t="n">
        <f aca="false">E37*F37</f>
        <v>50000</v>
      </c>
      <c r="H37" s="18"/>
      <c r="I37" s="17" t="n">
        <f aca="false">G37/'Расчет взносов'!$J$6</f>
        <v>40.9178696520344</v>
      </c>
      <c r="K37" s="13"/>
    </row>
    <row r="38" s="1" customFormat="true" ht="16.05" hidden="false" customHeight="true" outlineLevel="0" collapsed="false">
      <c r="B38" s="23" t="n">
        <v>7</v>
      </c>
      <c r="C38" s="28" t="s">
        <v>42</v>
      </c>
      <c r="D38" s="8" t="s">
        <v>17</v>
      </c>
      <c r="E38" s="8" t="n">
        <v>1</v>
      </c>
      <c r="F38" s="25" t="n">
        <v>10000</v>
      </c>
      <c r="G38" s="10" t="n">
        <f aca="false">E38*F38</f>
        <v>10000</v>
      </c>
      <c r="H38" s="18"/>
      <c r="I38" s="17" t="n">
        <f aca="false">G38/'Расчет взносов'!$J$6</f>
        <v>8.18357393040689</v>
      </c>
      <c r="K38" s="13"/>
    </row>
    <row r="39" s="1" customFormat="true" ht="18" hidden="false" customHeight="true" outlineLevel="0" collapsed="false">
      <c r="B39" s="23" t="n">
        <v>8</v>
      </c>
      <c r="C39" s="50" t="s">
        <v>43</v>
      </c>
      <c r="D39" s="8" t="s">
        <v>31</v>
      </c>
      <c r="E39" s="51" t="n">
        <v>1</v>
      </c>
      <c r="F39" s="52" t="n">
        <v>50000</v>
      </c>
      <c r="G39" s="10" t="n">
        <f aca="false">E39*F39</f>
        <v>50000</v>
      </c>
      <c r="H39" s="53"/>
      <c r="I39" s="17" t="n">
        <f aca="false">G39/'Расчет взносов'!$J$6</f>
        <v>40.9178696520344</v>
      </c>
      <c r="K39" s="13"/>
    </row>
    <row r="40" s="1" customFormat="true" ht="18" hidden="false" customHeight="true" outlineLevel="0" collapsed="false">
      <c r="A40" s="33"/>
      <c r="B40" s="23" t="n">
        <v>9</v>
      </c>
      <c r="C40" s="31" t="s">
        <v>44</v>
      </c>
      <c r="D40" s="54" t="s">
        <v>31</v>
      </c>
      <c r="E40" s="55" t="n">
        <v>1</v>
      </c>
      <c r="F40" s="32" t="n">
        <v>50000</v>
      </c>
      <c r="G40" s="76" t="n">
        <f aca="false">E40*F40</f>
        <v>50000</v>
      </c>
      <c r="H40" s="77"/>
      <c r="I40" s="78" t="n">
        <f aca="false">G40/'Расчет взносов'!$F$6</f>
        <v>49.1806503649204</v>
      </c>
      <c r="K40" s="79" t="s">
        <v>56</v>
      </c>
    </row>
    <row r="41" s="1" customFormat="true" ht="14.4" hidden="false" customHeight="false" outlineLevel="0" collapsed="false">
      <c r="A41" s="33"/>
      <c r="B41" s="23" t="n">
        <v>10</v>
      </c>
      <c r="C41" s="24" t="s">
        <v>57</v>
      </c>
      <c r="D41" s="54" t="s">
        <v>17</v>
      </c>
      <c r="E41" s="55" t="n">
        <v>1</v>
      </c>
      <c r="F41" s="32" t="n">
        <v>10000</v>
      </c>
      <c r="G41" s="10" t="n">
        <f aca="false">E41*F41</f>
        <v>10000</v>
      </c>
      <c r="H41" s="18"/>
      <c r="I41" s="17" t="n">
        <f aca="false">G41/'Расчет взносов'!$J$6</f>
        <v>8.18357393040689</v>
      </c>
      <c r="K41" s="13"/>
    </row>
    <row r="42" s="1" customFormat="true" ht="14.4" hidden="false" customHeight="false" outlineLevel="0" collapsed="false">
      <c r="A42" s="33"/>
      <c r="B42" s="12"/>
      <c r="C42" s="33"/>
      <c r="D42" s="19"/>
      <c r="E42" s="19"/>
      <c r="F42" s="33"/>
      <c r="G42" s="18"/>
      <c r="I42" s="18"/>
    </row>
    <row r="43" s="39" customFormat="true" ht="14.4" hidden="false" customHeight="true" outlineLevel="0" collapsed="false">
      <c r="A43" s="34"/>
      <c r="B43" s="71" t="s">
        <v>58</v>
      </c>
      <c r="C43" s="35"/>
      <c r="D43" s="36"/>
      <c r="E43" s="36"/>
      <c r="F43" s="34"/>
      <c r="G43" s="37" t="n">
        <f aca="false">SUM(G32:G41)</f>
        <v>477200</v>
      </c>
      <c r="H43" s="37"/>
      <c r="I43" s="37" t="n">
        <f aca="false">(SUM(I32:I41))*'Расчет взносов'!X5</f>
        <v>499.771241446481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="1" customFormat="true" ht="14.4" hidden="false" customHeight="false" outlineLevel="0" collapsed="false">
      <c r="G44" s="18"/>
      <c r="I44" s="18"/>
    </row>
    <row r="45" s="71" customFormat="true" ht="18" hidden="false" customHeight="true" outlineLevel="0" collapsed="false">
      <c r="C45" s="80" t="s">
        <v>59</v>
      </c>
      <c r="G45" s="81" t="n">
        <f aca="false">G43+G27</f>
        <v>2498010</v>
      </c>
      <c r="H45" s="82"/>
      <c r="I45" s="80" t="n">
        <f aca="false">I43+I27</f>
        <v>2331.29361124582</v>
      </c>
      <c r="J45" s="71" t="s">
        <v>60</v>
      </c>
    </row>
    <row r="46" s="83" customFormat="true" ht="14.4" hidden="false" customHeight="false" outlineLevel="0" collapsed="false">
      <c r="C46" s="84" t="s">
        <v>61</v>
      </c>
      <c r="G46" s="85"/>
      <c r="I46" s="85" t="n">
        <f aca="false">I45/12</f>
        <v>194.274467603818</v>
      </c>
      <c r="J46" s="83" t="s">
        <v>60</v>
      </c>
    </row>
    <row r="47" s="1" customFormat="true" ht="15" hidden="false" customHeight="false" outlineLevel="0" collapsed="false">
      <c r="A47" s="66"/>
      <c r="B47" s="66"/>
      <c r="C47" s="66"/>
      <c r="D47" s="67"/>
      <c r="E47" s="67"/>
      <c r="F47" s="66"/>
      <c r="G47" s="68"/>
      <c r="H47" s="69"/>
      <c r="I47" s="68"/>
      <c r="J47" s="69"/>
    </row>
    <row r="48" s="1" customFormat="true" ht="14.4" hidden="false" customHeight="false" outlineLevel="0" collapsed="false">
      <c r="B48" s="1" t="s">
        <v>50</v>
      </c>
      <c r="D48" s="2"/>
      <c r="E48" s="2"/>
      <c r="G48" s="3"/>
      <c r="I48" s="3"/>
    </row>
  </sheetData>
  <mergeCells count="1">
    <mergeCell ref="K20:O2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8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BL48"/>
  <sheetViews>
    <sheetView showFormulas="false" showGridLines="true" showRowColHeaders="true" showZeros="true" rightToLeft="false" tabSelected="false" showOutlineSymbols="true" defaultGridColor="true" view="normal" topLeftCell="A34" colorId="64" zoomScale="82" zoomScaleNormal="82" zoomScalePageLayoutView="100" workbookViewId="0">
      <selection pane="topLeft" activeCell="I44" activeCellId="0" sqref="I44"/>
    </sheetView>
  </sheetViews>
  <sheetFormatPr defaultColWidth="11.58984375" defaultRowHeight="14.4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" width="3.11"/>
    <col collapsed="false" customWidth="true" hidden="false" outlineLevel="0" max="3" min="3" style="1" width="48.78"/>
    <col collapsed="false" customWidth="true" hidden="false" outlineLevel="0" max="4" min="4" style="2" width="11.45"/>
    <col collapsed="false" customWidth="true" hidden="false" outlineLevel="0" max="5" min="5" style="2" width="13.22"/>
    <col collapsed="false" customWidth="true" hidden="false" outlineLevel="0" max="6" min="6" style="1" width="14.78"/>
    <col collapsed="false" customWidth="true" hidden="false" outlineLevel="0" max="7" min="7" style="3" width="13.43"/>
    <col collapsed="false" customWidth="true" hidden="false" outlineLevel="0" max="8" min="8" style="1" width="3.33"/>
    <col collapsed="false" customWidth="true" hidden="false" outlineLevel="0" max="9" min="9" style="3" width="13.43"/>
    <col collapsed="false" customWidth="true" hidden="false" outlineLevel="0" max="10" min="10" style="1" width="3.33"/>
    <col collapsed="false" customWidth="true" hidden="false" outlineLevel="0" max="64" min="11" style="1" width="11.45"/>
    <col collapsed="false" customWidth="false" hidden="false" outlineLevel="0" max="1024" min="65" style="4" width="11.57"/>
  </cols>
  <sheetData>
    <row r="3" customFormat="false" ht="21" hidden="false" customHeight="false" outlineLevel="0" collapsed="false">
      <c r="B3" s="86" t="s">
        <v>62</v>
      </c>
    </row>
    <row r="4" customFormat="false" ht="21" hidden="false" customHeight="false" outlineLevel="0" collapsed="false">
      <c r="B4" s="5"/>
    </row>
    <row r="5" customFormat="false" ht="18" hidden="false" customHeight="false" outlineLevel="0" collapsed="false">
      <c r="B5" s="6" t="s">
        <v>1</v>
      </c>
      <c r="C5" s="6"/>
    </row>
    <row r="6" customFormat="false" ht="48" hidden="false" customHeight="true" outlineLevel="0" collapsed="false">
      <c r="B6" s="7" t="s">
        <v>2</v>
      </c>
      <c r="C6" s="7" t="s">
        <v>3</v>
      </c>
      <c r="D6" s="8" t="s">
        <v>4</v>
      </c>
      <c r="E6" s="9" t="s">
        <v>5</v>
      </c>
      <c r="F6" s="8" t="s">
        <v>6</v>
      </c>
      <c r="G6" s="10" t="s">
        <v>7</v>
      </c>
      <c r="H6" s="2"/>
      <c r="I6" s="70" t="s">
        <v>52</v>
      </c>
      <c r="J6" s="12"/>
      <c r="K6" s="13"/>
    </row>
    <row r="7" customFormat="false" ht="14.4" hidden="false" customHeight="false" outlineLevel="0" collapsed="false">
      <c r="B7" s="14"/>
      <c r="C7" s="15" t="s">
        <v>8</v>
      </c>
      <c r="D7" s="16"/>
      <c r="E7" s="16"/>
      <c r="F7" s="14"/>
      <c r="G7" s="17"/>
      <c r="H7" s="12"/>
      <c r="I7" s="17"/>
      <c r="J7" s="12"/>
      <c r="K7" s="13"/>
    </row>
    <row r="8" customFormat="false" ht="14.4" hidden="false" customHeight="false" outlineLevel="0" collapsed="false">
      <c r="B8" s="14" t="n">
        <v>1</v>
      </c>
      <c r="C8" s="14" t="s">
        <v>9</v>
      </c>
      <c r="D8" s="16" t="s">
        <v>10</v>
      </c>
      <c r="E8" s="16" t="n">
        <v>12</v>
      </c>
      <c r="F8" s="17" t="n">
        <v>10000</v>
      </c>
      <c r="G8" s="17" t="n">
        <f aca="false">F8 *E8</f>
        <v>120000</v>
      </c>
      <c r="H8" s="18"/>
      <c r="I8" s="17" t="n">
        <f aca="false">G8/'Расчет взносов'!$J$6</f>
        <v>98.2028871648826</v>
      </c>
      <c r="J8" s="12"/>
      <c r="K8" s="13"/>
    </row>
    <row r="9" customFormat="false" ht="14.4" hidden="false" customHeight="false" outlineLevel="0" collapsed="false">
      <c r="B9" s="14" t="n">
        <v>2</v>
      </c>
      <c r="C9" s="14" t="s">
        <v>11</v>
      </c>
      <c r="D9" s="16" t="s">
        <v>10</v>
      </c>
      <c r="E9" s="16" t="n">
        <v>12</v>
      </c>
      <c r="F9" s="17" t="n">
        <v>70000</v>
      </c>
      <c r="G9" s="17" t="n">
        <f aca="false">F9 *E9</f>
        <v>840000</v>
      </c>
      <c r="H9" s="18"/>
      <c r="I9" s="17" t="n">
        <f aca="false">G9/'Расчет взносов'!$J$6</f>
        <v>687.420210154179</v>
      </c>
      <c r="J9" s="12"/>
      <c r="K9" s="20"/>
    </row>
    <row r="10" customFormat="false" ht="14.4" hidden="false" customHeight="false" outlineLevel="0" collapsed="false">
      <c r="B10" s="14" t="n">
        <v>3</v>
      </c>
      <c r="C10" s="14" t="s">
        <v>12</v>
      </c>
      <c r="D10" s="16" t="s">
        <v>10</v>
      </c>
      <c r="E10" s="16" t="n">
        <v>12</v>
      </c>
      <c r="F10" s="17" t="n">
        <v>4500</v>
      </c>
      <c r="G10" s="17" t="n">
        <f aca="false">F10 *E10</f>
        <v>54000</v>
      </c>
      <c r="H10" s="18"/>
      <c r="I10" s="17" t="n">
        <f aca="false">G10/'Расчет взносов'!$J$6</f>
        <v>44.1912992241972</v>
      </c>
      <c r="J10" s="12"/>
      <c r="K10" s="13"/>
    </row>
    <row r="11" customFormat="false" ht="14.4" hidden="false" customHeight="false" outlineLevel="0" collapsed="false">
      <c r="B11" s="14" t="n">
        <v>4</v>
      </c>
      <c r="C11" s="14" t="s">
        <v>13</v>
      </c>
      <c r="D11" s="16" t="s">
        <v>10</v>
      </c>
      <c r="E11" s="16" t="n">
        <v>12</v>
      </c>
      <c r="F11" s="17" t="n">
        <v>4500</v>
      </c>
      <c r="G11" s="17" t="n">
        <f aca="false">F11 *E11</f>
        <v>54000</v>
      </c>
      <c r="H11" s="18"/>
      <c r="I11" s="17" t="n">
        <f aca="false">G11/'Расчет взносов'!$J$6</f>
        <v>44.1912992241972</v>
      </c>
      <c r="J11" s="12"/>
      <c r="K11" s="13"/>
    </row>
    <row r="12" customFormat="false" ht="26.4" hidden="false" customHeight="true" outlineLevel="0" collapsed="false">
      <c r="B12" s="21"/>
      <c r="C12" s="12"/>
      <c r="D12" s="22"/>
      <c r="E12" s="22"/>
      <c r="F12" s="12"/>
      <c r="G12" s="18"/>
      <c r="H12" s="18"/>
      <c r="I12" s="18"/>
      <c r="J12" s="12"/>
      <c r="K12" s="13"/>
    </row>
    <row r="13" customFormat="false" ht="14.4" hidden="false" customHeight="false" outlineLevel="0" collapsed="false">
      <c r="B13" s="14" t="n">
        <v>5</v>
      </c>
      <c r="C13" s="15" t="s">
        <v>14</v>
      </c>
      <c r="D13" s="16" t="s">
        <v>10</v>
      </c>
      <c r="E13" s="16" t="n">
        <v>12</v>
      </c>
      <c r="F13" s="17" t="n">
        <f aca="false">(F8+F10+F11)/100*50.4</f>
        <v>9576</v>
      </c>
      <c r="G13" s="17" t="n">
        <f aca="false">E13*F13</f>
        <v>114912</v>
      </c>
      <c r="I13" s="17" t="n">
        <f aca="false">G13/'Расчет взносов'!$J$6</f>
        <v>94.0390847490916</v>
      </c>
      <c r="K13" s="13"/>
    </row>
    <row r="14" customFormat="false" ht="14.4" hidden="false" customHeight="false" outlineLevel="0" collapsed="false">
      <c r="B14" s="14" t="n">
        <v>6</v>
      </c>
      <c r="C14" s="14" t="s">
        <v>15</v>
      </c>
      <c r="D14" s="16" t="s">
        <v>10</v>
      </c>
      <c r="E14" s="16" t="n">
        <v>12</v>
      </c>
      <c r="F14" s="17" t="n">
        <v>10000</v>
      </c>
      <c r="G14" s="17" t="n">
        <f aca="false">F14 *E14</f>
        <v>120000</v>
      </c>
      <c r="H14" s="18"/>
      <c r="I14" s="17" t="n">
        <f aca="false">G14/'Расчет взносов'!$J$6</f>
        <v>98.2028871648826</v>
      </c>
      <c r="K14" s="13"/>
    </row>
    <row r="15" customFormat="false" ht="12" hidden="false" customHeight="true" outlineLevel="0" collapsed="false">
      <c r="B15" s="14" t="n">
        <v>7</v>
      </c>
      <c r="C15" s="14" t="s">
        <v>16</v>
      </c>
      <c r="D15" s="16" t="s">
        <v>17</v>
      </c>
      <c r="E15" s="16" t="n">
        <v>1</v>
      </c>
      <c r="F15" s="17" t="n">
        <v>0</v>
      </c>
      <c r="G15" s="17" t="n">
        <f aca="false">F15 *E15</f>
        <v>0</v>
      </c>
      <c r="H15" s="18"/>
      <c r="I15" s="17" t="n">
        <f aca="false">G15/'Расчет взносов'!$J$6</f>
        <v>0</v>
      </c>
      <c r="K15" s="13"/>
    </row>
    <row r="16" customFormat="false" ht="12" hidden="false" customHeight="true" outlineLevel="0" collapsed="false">
      <c r="B16" s="14" t="n">
        <v>8</v>
      </c>
      <c r="C16" s="14" t="s">
        <v>18</v>
      </c>
      <c r="D16" s="16" t="s">
        <v>17</v>
      </c>
      <c r="E16" s="16" t="n">
        <v>1</v>
      </c>
      <c r="F16" s="17" t="n">
        <v>4000</v>
      </c>
      <c r="G16" s="17" t="n">
        <f aca="false">F16 *E16</f>
        <v>4000</v>
      </c>
      <c r="H16" s="18"/>
      <c r="I16" s="17" t="n">
        <f aca="false">G16/'Расчет взносов'!$J$6</f>
        <v>3.27342957216275</v>
      </c>
      <c r="K16" s="13"/>
    </row>
    <row r="17" customFormat="false" ht="14.4" hidden="false" customHeight="false" outlineLevel="0" collapsed="false">
      <c r="B17" s="14" t="n">
        <v>9</v>
      </c>
      <c r="C17" s="14" t="s">
        <v>19</v>
      </c>
      <c r="D17" s="16" t="s">
        <v>20</v>
      </c>
      <c r="E17" s="16" t="n">
        <v>12</v>
      </c>
      <c r="F17" s="17" t="n">
        <v>1100</v>
      </c>
      <c r="G17" s="17" t="n">
        <f aca="false">F17 *E17</f>
        <v>13200</v>
      </c>
      <c r="H17" s="18"/>
      <c r="I17" s="17" t="n">
        <f aca="false">G17/'Расчет взносов'!$J$6</f>
        <v>10.8023175881371</v>
      </c>
      <c r="K17" s="13"/>
    </row>
    <row r="18" customFormat="false" ht="14.4" hidden="false" customHeight="false" outlineLevel="0" collapsed="false">
      <c r="B18" s="14" t="n">
        <v>10</v>
      </c>
      <c r="C18" s="14" t="s">
        <v>21</v>
      </c>
      <c r="D18" s="16" t="s">
        <v>17</v>
      </c>
      <c r="E18" s="16" t="n">
        <v>1</v>
      </c>
      <c r="F18" s="17" t="n">
        <v>1098</v>
      </c>
      <c r="G18" s="17" t="n">
        <f aca="false">F18 *E18</f>
        <v>1098</v>
      </c>
      <c r="H18" s="18"/>
      <c r="I18" s="17" t="n">
        <f aca="false">G18/'Расчет взносов'!$J$6</f>
        <v>0.898556417558676</v>
      </c>
      <c r="K18" s="13"/>
    </row>
    <row r="19" customFormat="false" ht="14.4" hidden="false" customHeight="false" outlineLevel="0" collapsed="false">
      <c r="B19" s="14" t="n">
        <v>11</v>
      </c>
      <c r="C19" s="14" t="s">
        <v>22</v>
      </c>
      <c r="D19" s="16" t="s">
        <v>17</v>
      </c>
      <c r="E19" s="16" t="n">
        <v>1</v>
      </c>
      <c r="F19" s="17" t="n">
        <v>90000</v>
      </c>
      <c r="G19" s="17" t="n">
        <f aca="false">F19 *E19</f>
        <v>90000</v>
      </c>
      <c r="H19" s="18"/>
      <c r="I19" s="17" t="n">
        <f aca="false">G19/'Расчет взносов'!$J$6</f>
        <v>73.652165373662</v>
      </c>
      <c r="K19" s="13"/>
    </row>
    <row r="20" customFormat="false" ht="87.6" hidden="false" customHeight="true" outlineLevel="0" collapsed="false">
      <c r="B20" s="23" t="n">
        <v>12</v>
      </c>
      <c r="C20" s="24" t="s">
        <v>53</v>
      </c>
      <c r="D20" s="8" t="s">
        <v>20</v>
      </c>
      <c r="E20" s="8" t="n">
        <v>12</v>
      </c>
      <c r="F20" s="25" t="n">
        <v>10000</v>
      </c>
      <c r="G20" s="26" t="n">
        <f aca="false">F20 *E20</f>
        <v>120000</v>
      </c>
      <c r="H20" s="18"/>
      <c r="I20" s="17" t="n">
        <f aca="false">G20/'Расчет взносов'!$J$6</f>
        <v>98.2028871648826</v>
      </c>
      <c r="K20" s="27"/>
      <c r="L20" s="27"/>
      <c r="M20" s="27"/>
      <c r="N20" s="27"/>
      <c r="O20" s="27"/>
    </row>
    <row r="21" customFormat="false" ht="14.4" hidden="false" customHeight="false" outlineLevel="0" collapsed="false">
      <c r="B21" s="23" t="n">
        <v>13</v>
      </c>
      <c r="C21" s="28" t="s">
        <v>24</v>
      </c>
      <c r="D21" s="8" t="s">
        <v>17</v>
      </c>
      <c r="E21" s="8" t="n">
        <v>1</v>
      </c>
      <c r="F21" s="25" t="n">
        <v>30000</v>
      </c>
      <c r="G21" s="26" t="n">
        <f aca="false">E21*F21</f>
        <v>30000</v>
      </c>
      <c r="H21" s="18"/>
      <c r="I21" s="17" t="n">
        <f aca="false">G21/'Расчет взносов'!$J$6</f>
        <v>24.5507217912207</v>
      </c>
      <c r="K21" s="13"/>
    </row>
    <row r="22" customFormat="false" ht="30" hidden="false" customHeight="true" outlineLevel="0" collapsed="false">
      <c r="B22" s="23" t="n">
        <v>14</v>
      </c>
      <c r="C22" s="28" t="s">
        <v>25</v>
      </c>
      <c r="D22" s="8" t="s">
        <v>20</v>
      </c>
      <c r="E22" s="8" t="n">
        <v>12</v>
      </c>
      <c r="F22" s="26" t="n">
        <v>11250</v>
      </c>
      <c r="G22" s="29" t="n">
        <f aca="false">F22 *E22</f>
        <v>135000</v>
      </c>
      <c r="H22" s="18"/>
      <c r="I22" s="17" t="n">
        <f aca="false">G22/'Расчет взносов'!$J$6</f>
        <v>110.478248060493</v>
      </c>
      <c r="K22" s="13"/>
    </row>
    <row r="23" customFormat="false" ht="15.6" hidden="false" customHeight="true" outlineLevel="0" collapsed="false">
      <c r="B23" s="23" t="n">
        <v>15</v>
      </c>
      <c r="C23" s="28" t="s">
        <v>26</v>
      </c>
      <c r="D23" s="8" t="s">
        <v>20</v>
      </c>
      <c r="E23" s="8" t="n">
        <v>12</v>
      </c>
      <c r="F23" s="26" t="n">
        <v>2500</v>
      </c>
      <c r="G23" s="29" t="n">
        <f aca="false">F23 *E23</f>
        <v>30000</v>
      </c>
      <c r="H23" s="18"/>
      <c r="I23" s="17" t="n">
        <f aca="false">G23/'Расчет взносов'!$J$6</f>
        <v>24.5507217912207</v>
      </c>
      <c r="K23" s="13"/>
    </row>
    <row r="24" customFormat="false" ht="14.4" hidden="false" customHeight="false" outlineLevel="0" collapsed="false">
      <c r="B24" s="23" t="n">
        <v>16</v>
      </c>
      <c r="C24" s="28" t="s">
        <v>27</v>
      </c>
      <c r="D24" s="8" t="s">
        <v>17</v>
      </c>
      <c r="E24" s="8" t="n">
        <v>1</v>
      </c>
      <c r="F24" s="30" t="n">
        <v>150000</v>
      </c>
      <c r="G24" s="26" t="n">
        <f aca="false">E24*F24</f>
        <v>150000</v>
      </c>
      <c r="H24" s="18"/>
      <c r="I24" s="17" t="n">
        <f aca="false">G24/'Расчет взносов'!$J$6</f>
        <v>122.753608956103</v>
      </c>
      <c r="K24" s="13"/>
    </row>
    <row r="25" customFormat="false" ht="14.4" hidden="false" customHeight="false" outlineLevel="0" collapsed="false">
      <c r="B25" s="23" t="n">
        <v>17</v>
      </c>
      <c r="C25" s="31" t="s">
        <v>28</v>
      </c>
      <c r="D25" s="8" t="s">
        <v>20</v>
      </c>
      <c r="E25" s="8" t="n">
        <v>12</v>
      </c>
      <c r="F25" s="32" t="n">
        <v>800</v>
      </c>
      <c r="G25" s="26" t="n">
        <f aca="false">E25*F25</f>
        <v>9600</v>
      </c>
      <c r="I25" s="17" t="n">
        <f aca="false">G25/'Расчет взносов'!$J$6</f>
        <v>7.85623097319061</v>
      </c>
      <c r="K25" s="13"/>
    </row>
    <row r="26" customFormat="false" ht="12" hidden="false" customHeight="true" outlineLevel="0" collapsed="false">
      <c r="C26" s="33"/>
      <c r="H26" s="18"/>
    </row>
    <row r="27" s="39" customFormat="true" ht="14.4" hidden="false" customHeight="true" outlineLevel="0" collapsed="false">
      <c r="A27" s="34"/>
      <c r="B27" s="71" t="s">
        <v>54</v>
      </c>
      <c r="C27" s="35"/>
      <c r="D27" s="36"/>
      <c r="E27" s="36"/>
      <c r="F27" s="34"/>
      <c r="G27" s="37" t="n">
        <f aca="false">SUM(G8:G25)</f>
        <v>1885810</v>
      </c>
      <c r="H27" s="37"/>
      <c r="I27" s="37" t="n">
        <f aca="false">(SUM(I7:I25))*'Расчет взносов'!W5</f>
        <v>1709.16771007234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customFormat="false" ht="12" hidden="false" customHeight="true" outlineLevel="0" collapsed="false">
      <c r="A28" s="12"/>
      <c r="B28" s="12"/>
      <c r="C28" s="33"/>
      <c r="D28" s="22"/>
      <c r="E28" s="22"/>
      <c r="F28" s="12"/>
      <c r="G28" s="18"/>
      <c r="I28" s="18"/>
    </row>
    <row r="29" customFormat="false" ht="1.05" hidden="false" customHeight="true" outlineLevel="0" collapsed="false">
      <c r="C29" s="33"/>
      <c r="G29" s="18"/>
      <c r="I29" s="18"/>
    </row>
    <row r="30" customFormat="false" ht="16.95" hidden="false" customHeight="true" outlineLevel="0" collapsed="false">
      <c r="B30" s="6" t="s">
        <v>29</v>
      </c>
      <c r="C30" s="6"/>
      <c r="G30" s="18"/>
      <c r="I30" s="18"/>
      <c r="K30" s="12"/>
    </row>
    <row r="31" customFormat="false" ht="45" hidden="false" customHeight="true" outlineLevel="0" collapsed="false">
      <c r="B31" s="7" t="s">
        <v>2</v>
      </c>
      <c r="C31" s="7" t="s">
        <v>3</v>
      </c>
      <c r="D31" s="8" t="s">
        <v>4</v>
      </c>
      <c r="E31" s="9" t="s">
        <v>5</v>
      </c>
      <c r="F31" s="8" t="s">
        <v>6</v>
      </c>
      <c r="G31" s="10" t="s">
        <v>7</v>
      </c>
      <c r="H31" s="18"/>
      <c r="I31" s="70" t="s">
        <v>52</v>
      </c>
      <c r="K31" s="13"/>
      <c r="L31" s="12"/>
      <c r="M31" s="12"/>
      <c r="N31" s="12"/>
      <c r="O31" s="12"/>
      <c r="P31" s="12"/>
      <c r="Q31" s="12"/>
    </row>
    <row r="32" customFormat="false" ht="27" hidden="false" customHeight="true" outlineLevel="0" collapsed="false">
      <c r="B32" s="23" t="n">
        <v>1</v>
      </c>
      <c r="C32" s="41" t="s">
        <v>30</v>
      </c>
      <c r="D32" s="8" t="s">
        <v>31</v>
      </c>
      <c r="E32" s="42" t="n">
        <v>1</v>
      </c>
      <c r="F32" s="43" t="n">
        <v>20000</v>
      </c>
      <c r="G32" s="10" t="n">
        <f aca="false">E32*F32</f>
        <v>20000</v>
      </c>
      <c r="H32" s="18"/>
      <c r="I32" s="17" t="n">
        <f aca="false">G32/'Расчет взносов'!$J$6</f>
        <v>16.3671478608138</v>
      </c>
      <c r="K32" s="44"/>
      <c r="L32" s="45"/>
      <c r="M32" s="45"/>
      <c r="N32" s="45"/>
      <c r="O32" s="45"/>
      <c r="P32" s="45"/>
      <c r="Q32" s="12"/>
    </row>
    <row r="33" customFormat="false" ht="31.05" hidden="false" customHeight="true" outlineLevel="0" collapsed="false">
      <c r="B33" s="23" t="n">
        <v>2</v>
      </c>
      <c r="C33" s="24" t="s">
        <v>32</v>
      </c>
      <c r="D33" s="8" t="s">
        <v>31</v>
      </c>
      <c r="E33" s="8" t="n">
        <v>1</v>
      </c>
      <c r="F33" s="46" t="n">
        <v>10000</v>
      </c>
      <c r="G33" s="10" t="n">
        <f aca="false">E33*F33</f>
        <v>10000</v>
      </c>
      <c r="H33" s="18"/>
      <c r="I33" s="17" t="n">
        <f aca="false">G33/'Расчет взносов'!$J$6</f>
        <v>8.18357393040689</v>
      </c>
      <c r="K33" s="44"/>
      <c r="L33" s="45"/>
      <c r="M33" s="45"/>
      <c r="N33" s="45"/>
      <c r="O33" s="45"/>
      <c r="P33" s="45"/>
      <c r="Q33" s="12"/>
    </row>
    <row r="34" s="1" customFormat="true" ht="27" hidden="false" customHeight="true" outlineLevel="0" collapsed="false">
      <c r="B34" s="23" t="n">
        <v>3</v>
      </c>
      <c r="C34" s="28" t="s">
        <v>63</v>
      </c>
      <c r="D34" s="8" t="s">
        <v>36</v>
      </c>
      <c r="E34" s="8" t="n">
        <v>15</v>
      </c>
      <c r="F34" s="72" t="n">
        <f aca="false">7000*1.06</f>
        <v>7420</v>
      </c>
      <c r="G34" s="73" t="n">
        <f aca="false">E34*F34</f>
        <v>111300</v>
      </c>
      <c r="H34" s="18"/>
      <c r="I34" s="74" t="n">
        <f aca="false">G34/'Расчет взносов'!$H$6</f>
        <v>542.133463224549</v>
      </c>
      <c r="K34" s="75" t="s">
        <v>64</v>
      </c>
      <c r="L34" s="12"/>
      <c r="M34" s="12"/>
      <c r="N34" s="12"/>
      <c r="O34" s="12"/>
      <c r="P34" s="12"/>
      <c r="Q34" s="12"/>
    </row>
    <row r="35" s="1" customFormat="true" ht="27" hidden="false" customHeight="true" outlineLevel="0" collapsed="false">
      <c r="B35" s="23" t="n">
        <v>4</v>
      </c>
      <c r="C35" s="28" t="s">
        <v>38</v>
      </c>
      <c r="D35" s="8" t="s">
        <v>31</v>
      </c>
      <c r="E35" s="8" t="n">
        <v>1</v>
      </c>
      <c r="F35" s="72" t="n">
        <v>0</v>
      </c>
      <c r="G35" s="73" t="n">
        <f aca="false">E35*F35</f>
        <v>0</v>
      </c>
      <c r="H35" s="18"/>
      <c r="I35" s="74" t="n">
        <f aca="false">G35/'Расчет взносов'!$H$6</f>
        <v>0</v>
      </c>
      <c r="K35" s="75" t="s">
        <v>64</v>
      </c>
      <c r="L35" s="12"/>
      <c r="M35" s="12"/>
      <c r="N35" s="12"/>
      <c r="O35" s="12"/>
      <c r="P35" s="12"/>
      <c r="Q35" s="12"/>
    </row>
    <row r="36" s="1" customFormat="true" ht="31.2" hidden="false" customHeight="true" outlineLevel="0" collapsed="false">
      <c r="B36" s="23" t="n">
        <v>5</v>
      </c>
      <c r="C36" s="24" t="s">
        <v>40</v>
      </c>
      <c r="D36" s="8" t="s">
        <v>31</v>
      </c>
      <c r="E36" s="49" t="n">
        <v>1</v>
      </c>
      <c r="F36" s="25" t="n">
        <v>50000</v>
      </c>
      <c r="G36" s="10" t="n">
        <f aca="false">E36*F36</f>
        <v>50000</v>
      </c>
      <c r="H36" s="18"/>
      <c r="I36" s="17" t="n">
        <f aca="false">G36/'Расчет взносов'!$J$6</f>
        <v>40.9178696520344</v>
      </c>
      <c r="K36" s="13"/>
    </row>
    <row r="37" s="1" customFormat="true" ht="24" hidden="false" customHeight="true" outlineLevel="0" collapsed="false">
      <c r="B37" s="23" t="n">
        <v>6</v>
      </c>
      <c r="C37" s="24" t="s">
        <v>41</v>
      </c>
      <c r="D37" s="8" t="s">
        <v>31</v>
      </c>
      <c r="E37" s="49" t="n">
        <v>1</v>
      </c>
      <c r="F37" s="25" t="n">
        <v>50000</v>
      </c>
      <c r="G37" s="10" t="n">
        <f aca="false">E37*F37</f>
        <v>50000</v>
      </c>
      <c r="H37" s="18"/>
      <c r="I37" s="17" t="n">
        <f aca="false">G37/'Расчет взносов'!$J$6</f>
        <v>40.9178696520344</v>
      </c>
      <c r="K37" s="13"/>
    </row>
    <row r="38" s="1" customFormat="true" ht="16.05" hidden="false" customHeight="true" outlineLevel="0" collapsed="false">
      <c r="B38" s="23" t="n">
        <v>7</v>
      </c>
      <c r="C38" s="28" t="s">
        <v>42</v>
      </c>
      <c r="D38" s="8" t="s">
        <v>17</v>
      </c>
      <c r="E38" s="8" t="n">
        <v>1</v>
      </c>
      <c r="F38" s="25" t="n">
        <v>10000</v>
      </c>
      <c r="G38" s="10" t="n">
        <f aca="false">E38*F38</f>
        <v>10000</v>
      </c>
      <c r="H38" s="18"/>
      <c r="I38" s="17" t="n">
        <f aca="false">G38/'Расчет взносов'!$J$6</f>
        <v>8.18357393040689</v>
      </c>
      <c r="K38" s="13"/>
    </row>
    <row r="39" s="1" customFormat="true" ht="18" hidden="false" customHeight="true" outlineLevel="0" collapsed="false">
      <c r="B39" s="23" t="n">
        <v>8</v>
      </c>
      <c r="C39" s="50" t="s">
        <v>43</v>
      </c>
      <c r="D39" s="8" t="s">
        <v>31</v>
      </c>
      <c r="E39" s="51" t="n">
        <v>1</v>
      </c>
      <c r="F39" s="52" t="n">
        <v>50000</v>
      </c>
      <c r="G39" s="10" t="n">
        <f aca="false">E39*F39</f>
        <v>50000</v>
      </c>
      <c r="H39" s="53"/>
      <c r="I39" s="17" t="n">
        <f aca="false">G39/'Расчет взносов'!$J$6</f>
        <v>40.9178696520344</v>
      </c>
      <c r="K39" s="13"/>
    </row>
    <row r="40" s="1" customFormat="true" ht="18" hidden="false" customHeight="true" outlineLevel="0" collapsed="false">
      <c r="A40" s="33"/>
      <c r="B40" s="23" t="n">
        <v>9</v>
      </c>
      <c r="C40" s="31" t="s">
        <v>44</v>
      </c>
      <c r="D40" s="54" t="s">
        <v>31</v>
      </c>
      <c r="E40" s="55" t="n">
        <v>1</v>
      </c>
      <c r="F40" s="32" t="n">
        <v>50000</v>
      </c>
      <c r="G40" s="76" t="n">
        <v>0</v>
      </c>
      <c r="H40" s="77"/>
      <c r="I40" s="78" t="n">
        <v>0</v>
      </c>
      <c r="K40" s="79"/>
    </row>
    <row r="41" s="1" customFormat="true" ht="14.4" hidden="false" customHeight="false" outlineLevel="0" collapsed="false">
      <c r="A41" s="33"/>
      <c r="B41" s="23" t="n">
        <v>10</v>
      </c>
      <c r="C41" s="24" t="s">
        <v>57</v>
      </c>
      <c r="D41" s="54" t="s">
        <v>17</v>
      </c>
      <c r="E41" s="55" t="n">
        <v>1</v>
      </c>
      <c r="F41" s="32" t="n">
        <v>10000</v>
      </c>
      <c r="G41" s="10" t="n">
        <f aca="false">E41*F41</f>
        <v>10000</v>
      </c>
      <c r="H41" s="18"/>
      <c r="I41" s="17" t="n">
        <f aca="false">G41/'Расчет взносов'!$J$6</f>
        <v>8.18357393040689</v>
      </c>
      <c r="K41" s="13"/>
    </row>
    <row r="42" s="1" customFormat="true" ht="14.4" hidden="false" customHeight="false" outlineLevel="0" collapsed="false">
      <c r="A42" s="33"/>
      <c r="B42" s="12"/>
      <c r="C42" s="33"/>
      <c r="D42" s="19"/>
      <c r="E42" s="19"/>
      <c r="F42" s="33"/>
      <c r="G42" s="18"/>
      <c r="I42" s="18"/>
    </row>
    <row r="43" s="39" customFormat="true" ht="14.4" hidden="false" customHeight="true" outlineLevel="0" collapsed="false">
      <c r="A43" s="34"/>
      <c r="B43" s="71" t="s">
        <v>58</v>
      </c>
      <c r="C43" s="35"/>
      <c r="D43" s="36"/>
      <c r="E43" s="36"/>
      <c r="F43" s="34"/>
      <c r="G43" s="37" t="n">
        <f aca="false">SUM(G32:G41)</f>
        <v>311300</v>
      </c>
      <c r="H43" s="37"/>
      <c r="I43" s="37" t="n">
        <f aca="false">(SUM(I32:I41))*'Расчет взносов'!X5</f>
        <v>808.42898037516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="1" customFormat="true" ht="14.4" hidden="false" customHeight="false" outlineLevel="0" collapsed="false">
      <c r="G44" s="18"/>
      <c r="I44" s="18"/>
    </row>
    <row r="45" s="34" customFormat="true" ht="18" hidden="false" customHeight="true" outlineLevel="0" collapsed="false">
      <c r="C45" s="64" t="s">
        <v>59</v>
      </c>
      <c r="G45" s="87" t="n">
        <f aca="false">G43+G27</f>
        <v>2197110</v>
      </c>
      <c r="H45" s="37"/>
      <c r="I45" s="64" t="n">
        <f aca="false">I43+I27</f>
        <v>2517.5966904475</v>
      </c>
      <c r="J45" s="34" t="s">
        <v>60</v>
      </c>
    </row>
    <row r="46" s="83" customFormat="true" ht="14.4" hidden="false" customHeight="false" outlineLevel="0" collapsed="false">
      <c r="C46" s="84" t="s">
        <v>61</v>
      </c>
      <c r="G46" s="85"/>
      <c r="I46" s="85" t="n">
        <f aca="false">I45/12</f>
        <v>209.799724203959</v>
      </c>
      <c r="J46" s="83" t="s">
        <v>60</v>
      </c>
    </row>
    <row r="47" s="1" customFormat="true" ht="15" hidden="false" customHeight="false" outlineLevel="0" collapsed="false">
      <c r="A47" s="66"/>
      <c r="B47" s="66"/>
      <c r="C47" s="66"/>
      <c r="D47" s="67"/>
      <c r="E47" s="67"/>
      <c r="F47" s="66"/>
      <c r="G47" s="68"/>
      <c r="H47" s="69"/>
      <c r="I47" s="68"/>
      <c r="J47" s="69"/>
    </row>
    <row r="48" s="1" customFormat="true" ht="14.4" hidden="false" customHeight="false" outlineLevel="0" collapsed="false">
      <c r="B48" s="1" t="s">
        <v>50</v>
      </c>
      <c r="D48" s="2"/>
      <c r="E48" s="2"/>
      <c r="G48" s="3"/>
      <c r="I48" s="3"/>
    </row>
  </sheetData>
  <mergeCells count="1">
    <mergeCell ref="K20:O2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8" man="true" max="65535" min="0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BL48"/>
  <sheetViews>
    <sheetView showFormulas="false" showGridLines="true" showRowColHeaders="true" showZeros="true" rightToLeft="false" tabSelected="false" showOutlineSymbols="true" defaultGridColor="true" view="normal" topLeftCell="A79" colorId="64" zoomScale="82" zoomScaleNormal="82" zoomScalePageLayoutView="100" workbookViewId="0">
      <selection pane="topLeft" activeCell="I44" activeCellId="0" sqref="I44"/>
    </sheetView>
  </sheetViews>
  <sheetFormatPr defaultColWidth="11.58984375" defaultRowHeight="14.4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" width="3.11"/>
    <col collapsed="false" customWidth="true" hidden="false" outlineLevel="0" max="3" min="3" style="1" width="48.78"/>
    <col collapsed="false" customWidth="true" hidden="false" outlineLevel="0" max="4" min="4" style="2" width="11.45"/>
    <col collapsed="false" customWidth="true" hidden="false" outlineLevel="0" max="5" min="5" style="2" width="13.22"/>
    <col collapsed="false" customWidth="true" hidden="false" outlineLevel="0" max="6" min="6" style="1" width="14.78"/>
    <col collapsed="false" customWidth="true" hidden="false" outlineLevel="0" max="7" min="7" style="3" width="13.43"/>
    <col collapsed="false" customWidth="true" hidden="false" outlineLevel="0" max="8" min="8" style="1" width="3.33"/>
    <col collapsed="false" customWidth="true" hidden="false" outlineLevel="0" max="9" min="9" style="3" width="13.43"/>
    <col collapsed="false" customWidth="true" hidden="false" outlineLevel="0" max="10" min="10" style="1" width="3.33"/>
    <col collapsed="false" customWidth="true" hidden="false" outlineLevel="0" max="64" min="11" style="1" width="11.45"/>
    <col collapsed="false" customWidth="false" hidden="false" outlineLevel="0" max="1024" min="65" style="4" width="11.57"/>
  </cols>
  <sheetData>
    <row r="3" customFormat="false" ht="21" hidden="false" customHeight="false" outlineLevel="0" collapsed="false">
      <c r="B3" s="86" t="s">
        <v>65</v>
      </c>
    </row>
    <row r="4" customFormat="false" ht="21" hidden="false" customHeight="false" outlineLevel="0" collapsed="false">
      <c r="B4" s="5"/>
    </row>
    <row r="5" customFormat="false" ht="18" hidden="false" customHeight="false" outlineLevel="0" collapsed="false">
      <c r="B5" s="6" t="s">
        <v>1</v>
      </c>
      <c r="C5" s="6"/>
    </row>
    <row r="6" customFormat="false" ht="48" hidden="false" customHeight="true" outlineLevel="0" collapsed="false">
      <c r="B6" s="7" t="s">
        <v>2</v>
      </c>
      <c r="C6" s="7" t="s">
        <v>3</v>
      </c>
      <c r="D6" s="8" t="s">
        <v>4</v>
      </c>
      <c r="E6" s="9" t="s">
        <v>5</v>
      </c>
      <c r="F6" s="8" t="s">
        <v>6</v>
      </c>
      <c r="G6" s="10" t="s">
        <v>7</v>
      </c>
      <c r="H6" s="2"/>
      <c r="I6" s="70" t="s">
        <v>52</v>
      </c>
      <c r="J6" s="12"/>
      <c r="K6" s="13"/>
    </row>
    <row r="7" customFormat="false" ht="14.4" hidden="false" customHeight="false" outlineLevel="0" collapsed="false">
      <c r="B7" s="14"/>
      <c r="C7" s="15" t="s">
        <v>8</v>
      </c>
      <c r="D7" s="16"/>
      <c r="E7" s="16"/>
      <c r="F7" s="14"/>
      <c r="G7" s="17"/>
      <c r="H7" s="12"/>
      <c r="I7" s="17"/>
      <c r="J7" s="12"/>
      <c r="K7" s="13"/>
    </row>
    <row r="8" customFormat="false" ht="14.4" hidden="false" customHeight="false" outlineLevel="0" collapsed="false">
      <c r="B8" s="14" t="n">
        <v>1</v>
      </c>
      <c r="C8" s="14" t="s">
        <v>9</v>
      </c>
      <c r="D8" s="16" t="s">
        <v>10</v>
      </c>
      <c r="E8" s="16" t="n">
        <v>12</v>
      </c>
      <c r="F8" s="17" t="n">
        <v>10000</v>
      </c>
      <c r="G8" s="17" t="n">
        <f aca="false">F8 *E8</f>
        <v>120000</v>
      </c>
      <c r="H8" s="18"/>
      <c r="I8" s="17" t="n">
        <f aca="false">G8/'Расчет взносов'!$J$6</f>
        <v>98.2028871648826</v>
      </c>
      <c r="J8" s="12"/>
      <c r="K8" s="13"/>
    </row>
    <row r="9" customFormat="false" ht="14.4" hidden="false" customHeight="false" outlineLevel="0" collapsed="false">
      <c r="B9" s="14" t="n">
        <v>2</v>
      </c>
      <c r="C9" s="14" t="s">
        <v>11</v>
      </c>
      <c r="D9" s="16" t="s">
        <v>10</v>
      </c>
      <c r="E9" s="16" t="n">
        <v>12</v>
      </c>
      <c r="F9" s="17" t="n">
        <v>70000</v>
      </c>
      <c r="G9" s="17" t="n">
        <f aca="false">F9 *E9</f>
        <v>840000</v>
      </c>
      <c r="H9" s="18"/>
      <c r="I9" s="17" t="n">
        <f aca="false">G9/'Расчет взносов'!$J$6</f>
        <v>687.420210154179</v>
      </c>
      <c r="J9" s="12"/>
      <c r="K9" s="88"/>
    </row>
    <row r="10" customFormat="false" ht="14.4" hidden="false" customHeight="false" outlineLevel="0" collapsed="false">
      <c r="B10" s="14" t="n">
        <v>3</v>
      </c>
      <c r="C10" s="14" t="s">
        <v>12</v>
      </c>
      <c r="D10" s="16" t="s">
        <v>10</v>
      </c>
      <c r="E10" s="16" t="n">
        <v>12</v>
      </c>
      <c r="F10" s="17" t="n">
        <v>4500</v>
      </c>
      <c r="G10" s="17" t="n">
        <f aca="false">F10 *E10</f>
        <v>54000</v>
      </c>
      <c r="H10" s="18"/>
      <c r="I10" s="17" t="n">
        <f aca="false">G10/'Расчет взносов'!$J$6</f>
        <v>44.1912992241972</v>
      </c>
      <c r="J10" s="12"/>
      <c r="K10" s="13"/>
    </row>
    <row r="11" customFormat="false" ht="14.4" hidden="false" customHeight="false" outlineLevel="0" collapsed="false">
      <c r="B11" s="14" t="n">
        <v>4</v>
      </c>
      <c r="C11" s="14" t="s">
        <v>13</v>
      </c>
      <c r="D11" s="16" t="s">
        <v>10</v>
      </c>
      <c r="E11" s="16" t="n">
        <v>12</v>
      </c>
      <c r="F11" s="17" t="n">
        <v>4500</v>
      </c>
      <c r="G11" s="17" t="n">
        <f aca="false">F11 *E11</f>
        <v>54000</v>
      </c>
      <c r="H11" s="18"/>
      <c r="I11" s="17" t="n">
        <f aca="false">G11/'Расчет взносов'!$J$6</f>
        <v>44.1912992241972</v>
      </c>
      <c r="J11" s="12"/>
      <c r="K11" s="13"/>
    </row>
    <row r="12" customFormat="false" ht="26.4" hidden="false" customHeight="true" outlineLevel="0" collapsed="false">
      <c r="B12" s="21"/>
      <c r="C12" s="12"/>
      <c r="D12" s="22"/>
      <c r="E12" s="22"/>
      <c r="F12" s="12"/>
      <c r="G12" s="18"/>
      <c r="H12" s="18"/>
      <c r="I12" s="18"/>
      <c r="J12" s="12"/>
      <c r="K12" s="13"/>
    </row>
    <row r="13" customFormat="false" ht="14.4" hidden="false" customHeight="false" outlineLevel="0" collapsed="false">
      <c r="B13" s="14" t="n">
        <v>5</v>
      </c>
      <c r="C13" s="15" t="s">
        <v>14</v>
      </c>
      <c r="D13" s="16" t="s">
        <v>10</v>
      </c>
      <c r="E13" s="16" t="n">
        <v>12</v>
      </c>
      <c r="F13" s="17" t="n">
        <f aca="false">(F8+F10+F11)/100*50.4</f>
        <v>9576</v>
      </c>
      <c r="G13" s="17" t="n">
        <f aca="false">E13*F13</f>
        <v>114912</v>
      </c>
      <c r="I13" s="17" t="n">
        <f aca="false">G13/'Расчет взносов'!$J$6</f>
        <v>94.0390847490916</v>
      </c>
      <c r="K13" s="13"/>
    </row>
    <row r="14" customFormat="false" ht="14.4" hidden="false" customHeight="false" outlineLevel="0" collapsed="false">
      <c r="B14" s="14" t="n">
        <v>6</v>
      </c>
      <c r="C14" s="14" t="s">
        <v>15</v>
      </c>
      <c r="D14" s="16" t="s">
        <v>10</v>
      </c>
      <c r="E14" s="16" t="n">
        <v>12</v>
      </c>
      <c r="F14" s="17" t="n">
        <v>10000</v>
      </c>
      <c r="G14" s="17" t="n">
        <f aca="false">F14 *E14</f>
        <v>120000</v>
      </c>
      <c r="H14" s="18"/>
      <c r="I14" s="17" t="n">
        <f aca="false">G14/'Расчет взносов'!$J$6</f>
        <v>98.2028871648826</v>
      </c>
      <c r="K14" s="13"/>
    </row>
    <row r="15" customFormat="false" ht="12" hidden="false" customHeight="true" outlineLevel="0" collapsed="false">
      <c r="B15" s="14" t="n">
        <v>7</v>
      </c>
      <c r="C15" s="14" t="s">
        <v>16</v>
      </c>
      <c r="D15" s="16" t="s">
        <v>17</v>
      </c>
      <c r="E15" s="16" t="n">
        <v>1</v>
      </c>
      <c r="F15" s="17" t="n">
        <v>0</v>
      </c>
      <c r="G15" s="17" t="n">
        <f aca="false">F15 *E15</f>
        <v>0</v>
      </c>
      <c r="H15" s="18"/>
      <c r="I15" s="17" t="n">
        <f aca="false">G15/'Расчет взносов'!$J$6</f>
        <v>0</v>
      </c>
      <c r="K15" s="13"/>
    </row>
    <row r="16" customFormat="false" ht="12" hidden="false" customHeight="true" outlineLevel="0" collapsed="false">
      <c r="B16" s="14" t="n">
        <v>8</v>
      </c>
      <c r="C16" s="14" t="s">
        <v>18</v>
      </c>
      <c r="D16" s="16" t="s">
        <v>17</v>
      </c>
      <c r="E16" s="16" t="n">
        <v>1</v>
      </c>
      <c r="F16" s="17" t="n">
        <v>4000</v>
      </c>
      <c r="G16" s="17" t="n">
        <f aca="false">F16 *E16</f>
        <v>4000</v>
      </c>
      <c r="H16" s="18"/>
      <c r="I16" s="17" t="n">
        <f aca="false">G16/'Расчет взносов'!$J$6</f>
        <v>3.27342957216275</v>
      </c>
      <c r="K16" s="13"/>
    </row>
    <row r="17" customFormat="false" ht="14.4" hidden="false" customHeight="false" outlineLevel="0" collapsed="false">
      <c r="B17" s="14" t="n">
        <v>9</v>
      </c>
      <c r="C17" s="14" t="s">
        <v>19</v>
      </c>
      <c r="D17" s="16" t="s">
        <v>20</v>
      </c>
      <c r="E17" s="16" t="n">
        <v>12</v>
      </c>
      <c r="F17" s="17" t="n">
        <v>1100</v>
      </c>
      <c r="G17" s="17" t="n">
        <f aca="false">F17 *E17</f>
        <v>13200</v>
      </c>
      <c r="H17" s="18"/>
      <c r="I17" s="17" t="n">
        <f aca="false">G17/'Расчет взносов'!$J$6</f>
        <v>10.8023175881371</v>
      </c>
      <c r="K17" s="13"/>
    </row>
    <row r="18" customFormat="false" ht="14.4" hidden="false" customHeight="false" outlineLevel="0" collapsed="false">
      <c r="B18" s="14" t="n">
        <v>10</v>
      </c>
      <c r="C18" s="14" t="s">
        <v>21</v>
      </c>
      <c r="D18" s="16" t="s">
        <v>17</v>
      </c>
      <c r="E18" s="16" t="n">
        <v>1</v>
      </c>
      <c r="F18" s="17" t="n">
        <v>1098</v>
      </c>
      <c r="G18" s="17" t="n">
        <f aca="false">F18 *E18</f>
        <v>1098</v>
      </c>
      <c r="H18" s="18"/>
      <c r="I18" s="17" t="n">
        <f aca="false">G18/'Расчет взносов'!$J$6</f>
        <v>0.898556417558676</v>
      </c>
      <c r="K18" s="13"/>
    </row>
    <row r="19" customFormat="false" ht="14.4" hidden="false" customHeight="false" outlineLevel="0" collapsed="false">
      <c r="B19" s="14" t="n">
        <v>11</v>
      </c>
      <c r="C19" s="14" t="s">
        <v>22</v>
      </c>
      <c r="D19" s="16" t="s">
        <v>17</v>
      </c>
      <c r="E19" s="16" t="n">
        <v>1</v>
      </c>
      <c r="F19" s="17" t="n">
        <v>90000</v>
      </c>
      <c r="G19" s="17" t="n">
        <f aca="false">F19 *E19</f>
        <v>90000</v>
      </c>
      <c r="H19" s="18"/>
      <c r="I19" s="17" t="n">
        <f aca="false">G19/'Расчет взносов'!$J$6</f>
        <v>73.652165373662</v>
      </c>
      <c r="K19" s="13"/>
    </row>
    <row r="20" customFormat="false" ht="87.6" hidden="false" customHeight="true" outlineLevel="0" collapsed="false">
      <c r="B20" s="23" t="n">
        <v>12</v>
      </c>
      <c r="C20" s="24" t="s">
        <v>53</v>
      </c>
      <c r="D20" s="8" t="s">
        <v>20</v>
      </c>
      <c r="E20" s="8" t="n">
        <v>12</v>
      </c>
      <c r="F20" s="25" t="n">
        <v>10000</v>
      </c>
      <c r="G20" s="26" t="n">
        <f aca="false">F20 *E20</f>
        <v>120000</v>
      </c>
      <c r="H20" s="18"/>
      <c r="I20" s="17" t="n">
        <f aca="false">G20/'Расчет взносов'!$J$6</f>
        <v>98.2028871648826</v>
      </c>
      <c r="K20" s="27"/>
      <c r="L20" s="27"/>
      <c r="M20" s="27"/>
      <c r="N20" s="27"/>
      <c r="O20" s="27"/>
    </row>
    <row r="21" customFormat="false" ht="14.4" hidden="false" customHeight="false" outlineLevel="0" collapsed="false">
      <c r="B21" s="23" t="n">
        <v>13</v>
      </c>
      <c r="C21" s="28" t="s">
        <v>24</v>
      </c>
      <c r="D21" s="8" t="s">
        <v>17</v>
      </c>
      <c r="E21" s="8" t="n">
        <v>1</v>
      </c>
      <c r="F21" s="25" t="n">
        <v>30000</v>
      </c>
      <c r="G21" s="26" t="n">
        <f aca="false">E21*F21</f>
        <v>30000</v>
      </c>
      <c r="H21" s="18"/>
      <c r="I21" s="17" t="n">
        <f aca="false">G21/'Расчет взносов'!$J$6</f>
        <v>24.5507217912207</v>
      </c>
      <c r="K21" s="13"/>
    </row>
    <row r="22" customFormat="false" ht="30" hidden="false" customHeight="true" outlineLevel="0" collapsed="false">
      <c r="B22" s="23" t="n">
        <v>14</v>
      </c>
      <c r="C22" s="28" t="s">
        <v>25</v>
      </c>
      <c r="D22" s="8" t="s">
        <v>20</v>
      </c>
      <c r="E22" s="8" t="n">
        <v>12</v>
      </c>
      <c r="F22" s="26" t="n">
        <v>0</v>
      </c>
      <c r="G22" s="29" t="n">
        <f aca="false">F22 *E22</f>
        <v>0</v>
      </c>
      <c r="H22" s="18"/>
      <c r="I22" s="17" t="n">
        <f aca="false">G22/'Расчет взносов'!$J$6</f>
        <v>0</v>
      </c>
      <c r="K22" s="13"/>
    </row>
    <row r="23" customFormat="false" ht="15.6" hidden="false" customHeight="true" outlineLevel="0" collapsed="false">
      <c r="B23" s="23" t="n">
        <v>15</v>
      </c>
      <c r="C23" s="28" t="s">
        <v>26</v>
      </c>
      <c r="D23" s="8" t="s">
        <v>20</v>
      </c>
      <c r="E23" s="8" t="n">
        <v>12</v>
      </c>
      <c r="F23" s="26" t="n">
        <v>0</v>
      </c>
      <c r="G23" s="29" t="n">
        <f aca="false">F23 *E23</f>
        <v>0</v>
      </c>
      <c r="H23" s="18"/>
      <c r="I23" s="17" t="n">
        <f aca="false">G23/'Расчет взносов'!$J$6</f>
        <v>0</v>
      </c>
      <c r="K23" s="13"/>
    </row>
    <row r="24" customFormat="false" ht="14.4" hidden="false" customHeight="false" outlineLevel="0" collapsed="false">
      <c r="B24" s="23" t="n">
        <v>16</v>
      </c>
      <c r="C24" s="28" t="s">
        <v>27</v>
      </c>
      <c r="D24" s="8" t="s">
        <v>17</v>
      </c>
      <c r="E24" s="8" t="n">
        <v>1</v>
      </c>
      <c r="F24" s="30" t="n">
        <v>0</v>
      </c>
      <c r="G24" s="26" t="n">
        <f aca="false">E24*F24</f>
        <v>0</v>
      </c>
      <c r="H24" s="18"/>
      <c r="I24" s="17" t="n">
        <f aca="false">G24/'Расчет взносов'!$J$6</f>
        <v>0</v>
      </c>
      <c r="K24" s="13"/>
    </row>
    <row r="25" customFormat="false" ht="14.4" hidden="false" customHeight="false" outlineLevel="0" collapsed="false">
      <c r="B25" s="23" t="n">
        <v>17</v>
      </c>
      <c r="C25" s="31" t="s">
        <v>28</v>
      </c>
      <c r="D25" s="8" t="s">
        <v>20</v>
      </c>
      <c r="E25" s="8" t="n">
        <v>12</v>
      </c>
      <c r="F25" s="32" t="n">
        <v>800</v>
      </c>
      <c r="G25" s="26" t="n">
        <f aca="false">E25*F25</f>
        <v>9600</v>
      </c>
      <c r="I25" s="17" t="n">
        <f aca="false">G25/'Расчет взносов'!$J$6</f>
        <v>7.85623097319061</v>
      </c>
      <c r="K25" s="13"/>
    </row>
    <row r="26" customFormat="false" ht="12" hidden="false" customHeight="true" outlineLevel="0" collapsed="false">
      <c r="C26" s="33"/>
      <c r="H26" s="18"/>
    </row>
    <row r="27" s="39" customFormat="true" ht="14.4" hidden="false" customHeight="true" outlineLevel="0" collapsed="false">
      <c r="A27" s="34"/>
      <c r="B27" s="71" t="s">
        <v>54</v>
      </c>
      <c r="C27" s="35"/>
      <c r="D27" s="36"/>
      <c r="E27" s="36"/>
      <c r="F27" s="34"/>
      <c r="G27" s="37" t="n">
        <f aca="false">SUM(G8:G25)</f>
        <v>1570810</v>
      </c>
      <c r="H27" s="37"/>
      <c r="I27" s="37" t="n">
        <f aca="false">(SUM(I7:I25))*'Расчет взносов'!W5</f>
        <v>1423.67350404269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customFormat="false" ht="12" hidden="false" customHeight="true" outlineLevel="0" collapsed="false">
      <c r="A28" s="12"/>
      <c r="B28" s="12"/>
      <c r="C28" s="33"/>
      <c r="D28" s="22"/>
      <c r="E28" s="22"/>
      <c r="F28" s="12"/>
      <c r="G28" s="18"/>
      <c r="I28" s="18"/>
    </row>
    <row r="29" customFormat="false" ht="1.05" hidden="false" customHeight="true" outlineLevel="0" collapsed="false">
      <c r="C29" s="33"/>
      <c r="G29" s="18"/>
      <c r="I29" s="18"/>
    </row>
    <row r="30" customFormat="false" ht="16.95" hidden="false" customHeight="true" outlineLevel="0" collapsed="false">
      <c r="B30" s="6" t="s">
        <v>29</v>
      </c>
      <c r="C30" s="6"/>
      <c r="G30" s="18"/>
      <c r="I30" s="18"/>
      <c r="K30" s="12"/>
    </row>
    <row r="31" customFormat="false" ht="45" hidden="false" customHeight="true" outlineLevel="0" collapsed="false">
      <c r="B31" s="7" t="s">
        <v>2</v>
      </c>
      <c r="C31" s="7" t="s">
        <v>3</v>
      </c>
      <c r="D31" s="8" t="s">
        <v>4</v>
      </c>
      <c r="E31" s="9" t="s">
        <v>5</v>
      </c>
      <c r="F31" s="8" t="s">
        <v>6</v>
      </c>
      <c r="G31" s="10" t="s">
        <v>7</v>
      </c>
      <c r="H31" s="18"/>
      <c r="I31" s="70" t="s">
        <v>52</v>
      </c>
      <c r="K31" s="13"/>
      <c r="L31" s="12"/>
      <c r="M31" s="12"/>
      <c r="N31" s="12"/>
      <c r="O31" s="12"/>
      <c r="P31" s="12"/>
      <c r="Q31" s="12"/>
    </row>
    <row r="32" customFormat="false" ht="27" hidden="false" customHeight="true" outlineLevel="0" collapsed="false">
      <c r="B32" s="23" t="n">
        <v>1</v>
      </c>
      <c r="C32" s="41" t="s">
        <v>30</v>
      </c>
      <c r="D32" s="8" t="s">
        <v>31</v>
      </c>
      <c r="E32" s="42" t="n">
        <v>1</v>
      </c>
      <c r="F32" s="43" t="n">
        <v>20000</v>
      </c>
      <c r="G32" s="10" t="n">
        <f aca="false">E32*F32</f>
        <v>20000</v>
      </c>
      <c r="H32" s="18"/>
      <c r="I32" s="17" t="n">
        <f aca="false">G32/'Расчет взносов'!$J$6</f>
        <v>16.3671478608138</v>
      </c>
      <c r="K32" s="44"/>
      <c r="L32" s="45"/>
      <c r="M32" s="45"/>
      <c r="N32" s="45"/>
      <c r="O32" s="45"/>
      <c r="P32" s="45"/>
      <c r="Q32" s="12"/>
    </row>
    <row r="33" customFormat="false" ht="31.05" hidden="false" customHeight="true" outlineLevel="0" collapsed="false">
      <c r="B33" s="23" t="n">
        <v>2</v>
      </c>
      <c r="C33" s="24" t="s">
        <v>32</v>
      </c>
      <c r="D33" s="8" t="s">
        <v>31</v>
      </c>
      <c r="E33" s="8" t="n">
        <v>1</v>
      </c>
      <c r="F33" s="46" t="n">
        <v>10000</v>
      </c>
      <c r="G33" s="10" t="n">
        <f aca="false">E33*F33</f>
        <v>10000</v>
      </c>
      <c r="H33" s="18"/>
      <c r="I33" s="17" t="n">
        <f aca="false">G33/'Расчет взносов'!$J$6</f>
        <v>8.18357393040689</v>
      </c>
      <c r="K33" s="44"/>
      <c r="L33" s="45"/>
      <c r="M33" s="45"/>
      <c r="N33" s="45"/>
      <c r="O33" s="45"/>
      <c r="P33" s="45"/>
      <c r="Q33" s="12"/>
    </row>
    <row r="34" s="1" customFormat="true" ht="27" hidden="false" customHeight="true" outlineLevel="0" collapsed="false">
      <c r="B34" s="23" t="n">
        <v>3</v>
      </c>
      <c r="C34" s="28" t="s">
        <v>63</v>
      </c>
      <c r="D34" s="8" t="s">
        <v>36</v>
      </c>
      <c r="E34" s="8" t="n">
        <v>15</v>
      </c>
      <c r="F34" s="26" t="n">
        <v>0</v>
      </c>
      <c r="G34" s="89" t="n">
        <f aca="false">E34*F34</f>
        <v>0</v>
      </c>
      <c r="H34" s="90"/>
      <c r="I34" s="17" t="n">
        <f aca="false">G34/'Расчет взносов'!$H$6</f>
        <v>0</v>
      </c>
      <c r="K34" s="44"/>
      <c r="L34" s="12"/>
      <c r="M34" s="12"/>
      <c r="N34" s="12"/>
      <c r="O34" s="12"/>
      <c r="P34" s="12"/>
      <c r="Q34" s="12"/>
    </row>
    <row r="35" s="1" customFormat="true" ht="27" hidden="false" customHeight="true" outlineLevel="0" collapsed="false">
      <c r="B35" s="23" t="n">
        <v>4</v>
      </c>
      <c r="C35" s="28" t="s">
        <v>38</v>
      </c>
      <c r="D35" s="8" t="s">
        <v>31</v>
      </c>
      <c r="E35" s="8" t="n">
        <v>1</v>
      </c>
      <c r="F35" s="26" t="n">
        <v>0</v>
      </c>
      <c r="G35" s="89" t="n">
        <f aca="false">E35*F35</f>
        <v>0</v>
      </c>
      <c r="H35" s="90"/>
      <c r="I35" s="17" t="n">
        <f aca="false">G35/'Расчет взносов'!$H$6</f>
        <v>0</v>
      </c>
      <c r="K35" s="44"/>
      <c r="L35" s="12"/>
      <c r="M35" s="12"/>
      <c r="N35" s="12"/>
      <c r="O35" s="12"/>
      <c r="P35" s="12"/>
      <c r="Q35" s="12"/>
    </row>
    <row r="36" s="1" customFormat="true" ht="31.2" hidden="false" customHeight="true" outlineLevel="0" collapsed="false">
      <c r="B36" s="23" t="n">
        <v>5</v>
      </c>
      <c r="C36" s="24" t="s">
        <v>40</v>
      </c>
      <c r="D36" s="8" t="s">
        <v>31</v>
      </c>
      <c r="E36" s="49" t="n">
        <v>1</v>
      </c>
      <c r="F36" s="25" t="n">
        <v>50000</v>
      </c>
      <c r="G36" s="10" t="n">
        <f aca="false">E36*F36</f>
        <v>50000</v>
      </c>
      <c r="H36" s="18"/>
      <c r="I36" s="17" t="n">
        <f aca="false">G36/'Расчет взносов'!$J$6</f>
        <v>40.9178696520344</v>
      </c>
      <c r="K36" s="13"/>
    </row>
    <row r="37" s="1" customFormat="true" ht="24" hidden="false" customHeight="true" outlineLevel="0" collapsed="false">
      <c r="B37" s="23" t="n">
        <v>6</v>
      </c>
      <c r="C37" s="24" t="s">
        <v>41</v>
      </c>
      <c r="D37" s="8" t="s">
        <v>31</v>
      </c>
      <c r="E37" s="49" t="n">
        <v>1</v>
      </c>
      <c r="F37" s="25" t="n">
        <v>50000</v>
      </c>
      <c r="G37" s="10" t="n">
        <f aca="false">E37*F37</f>
        <v>50000</v>
      </c>
      <c r="H37" s="18"/>
      <c r="I37" s="17" t="n">
        <f aca="false">G37/'Расчет взносов'!$J$6</f>
        <v>40.9178696520344</v>
      </c>
      <c r="K37" s="13"/>
    </row>
    <row r="38" s="1" customFormat="true" ht="16.05" hidden="false" customHeight="true" outlineLevel="0" collapsed="false">
      <c r="B38" s="23" t="n">
        <v>7</v>
      </c>
      <c r="C38" s="28" t="s">
        <v>42</v>
      </c>
      <c r="D38" s="8" t="s">
        <v>17</v>
      </c>
      <c r="E38" s="8" t="n">
        <v>1</v>
      </c>
      <c r="F38" s="25" t="n">
        <v>10000</v>
      </c>
      <c r="G38" s="10" t="n">
        <f aca="false">E38*F38</f>
        <v>10000</v>
      </c>
      <c r="H38" s="18"/>
      <c r="I38" s="17" t="n">
        <f aca="false">G38/'Расчет взносов'!$J$6</f>
        <v>8.18357393040689</v>
      </c>
      <c r="K38" s="13"/>
    </row>
    <row r="39" s="1" customFormat="true" ht="18" hidden="false" customHeight="true" outlineLevel="0" collapsed="false">
      <c r="B39" s="23" t="n">
        <v>8</v>
      </c>
      <c r="C39" s="50" t="s">
        <v>43</v>
      </c>
      <c r="D39" s="8" t="s">
        <v>31</v>
      </c>
      <c r="E39" s="51" t="n">
        <v>1</v>
      </c>
      <c r="F39" s="52" t="n">
        <v>50000</v>
      </c>
      <c r="G39" s="10" t="n">
        <f aca="false">E39*F39</f>
        <v>50000</v>
      </c>
      <c r="H39" s="53"/>
      <c r="I39" s="17" t="n">
        <f aca="false">G39/'Расчет взносов'!$J$6</f>
        <v>40.9178696520344</v>
      </c>
      <c r="K39" s="13"/>
    </row>
    <row r="40" s="1" customFormat="true" ht="18" hidden="false" customHeight="true" outlineLevel="0" collapsed="false">
      <c r="A40" s="33"/>
      <c r="B40" s="23" t="n">
        <v>9</v>
      </c>
      <c r="C40" s="31" t="s">
        <v>44</v>
      </c>
      <c r="D40" s="54" t="s">
        <v>31</v>
      </c>
      <c r="E40" s="55" t="n">
        <v>1</v>
      </c>
      <c r="F40" s="32" t="n">
        <v>50000</v>
      </c>
      <c r="G40" s="76" t="n">
        <f aca="false">E40*F40</f>
        <v>50000</v>
      </c>
      <c r="H40" s="77"/>
      <c r="I40" s="78" t="n">
        <f aca="false">G40/'Расчет взносов'!$F$6</f>
        <v>49.1806503649204</v>
      </c>
      <c r="K40" s="13"/>
    </row>
    <row r="41" s="1" customFormat="true" ht="14.4" hidden="false" customHeight="false" outlineLevel="0" collapsed="false">
      <c r="A41" s="33"/>
      <c r="B41" s="23" t="n">
        <v>10</v>
      </c>
      <c r="C41" s="24" t="s">
        <v>57</v>
      </c>
      <c r="D41" s="54" t="s">
        <v>17</v>
      </c>
      <c r="E41" s="55" t="n">
        <v>1</v>
      </c>
      <c r="F41" s="32" t="n">
        <v>10000</v>
      </c>
      <c r="G41" s="10" t="n">
        <f aca="false">E41*F41</f>
        <v>10000</v>
      </c>
      <c r="H41" s="18"/>
      <c r="I41" s="17" t="n">
        <f aca="false">G41/'Расчет взносов'!$J$6</f>
        <v>8.18357393040689</v>
      </c>
      <c r="K41" s="13"/>
    </row>
    <row r="42" s="1" customFormat="true" ht="14.4" hidden="false" customHeight="false" outlineLevel="0" collapsed="false">
      <c r="A42" s="33"/>
      <c r="B42" s="12"/>
      <c r="C42" s="33"/>
      <c r="D42" s="19"/>
      <c r="E42" s="19"/>
      <c r="F42" s="33"/>
      <c r="G42" s="18"/>
      <c r="I42" s="18"/>
    </row>
    <row r="43" s="39" customFormat="true" ht="14.4" hidden="false" customHeight="true" outlineLevel="0" collapsed="false">
      <c r="A43" s="34"/>
      <c r="B43" s="71" t="s">
        <v>58</v>
      </c>
      <c r="C43" s="35"/>
      <c r="D43" s="36"/>
      <c r="E43" s="36"/>
      <c r="F43" s="34"/>
      <c r="G43" s="37" t="n">
        <f aca="false">SUM(G32:G41)</f>
        <v>250000</v>
      </c>
      <c r="H43" s="37"/>
      <c r="I43" s="37" t="n">
        <f aca="false">(SUM(I32:I41))*'Расчет взносов'!X5</f>
        <v>243.800828525741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="1" customFormat="true" ht="14.4" hidden="false" customHeight="false" outlineLevel="0" collapsed="false">
      <c r="G44" s="18"/>
      <c r="I44" s="18"/>
    </row>
    <row r="45" s="34" customFormat="true" ht="18" hidden="false" customHeight="true" outlineLevel="0" collapsed="false">
      <c r="C45" s="64" t="s">
        <v>59</v>
      </c>
      <c r="G45" s="87" t="n">
        <f aca="false">G43+G27</f>
        <v>1820810</v>
      </c>
      <c r="H45" s="37"/>
      <c r="I45" s="64" t="n">
        <f aca="false">I43+I27</f>
        <v>1667.47433256843</v>
      </c>
      <c r="J45" s="34" t="s">
        <v>60</v>
      </c>
    </row>
    <row r="46" s="83" customFormat="true" ht="14.4" hidden="false" customHeight="false" outlineLevel="0" collapsed="false">
      <c r="C46" s="84" t="s">
        <v>61</v>
      </c>
      <c r="G46" s="85"/>
      <c r="I46" s="85" t="n">
        <f aca="false">I45/12</f>
        <v>138.956194380702</v>
      </c>
      <c r="J46" s="83" t="s">
        <v>60</v>
      </c>
    </row>
    <row r="47" s="1" customFormat="true" ht="15" hidden="false" customHeight="false" outlineLevel="0" collapsed="false">
      <c r="A47" s="66"/>
      <c r="B47" s="66"/>
      <c r="C47" s="66"/>
      <c r="D47" s="67"/>
      <c r="E47" s="67"/>
      <c r="F47" s="66"/>
      <c r="G47" s="68"/>
      <c r="H47" s="69"/>
      <c r="I47" s="68"/>
      <c r="J47" s="69"/>
    </row>
    <row r="48" s="1" customFormat="true" ht="14.4" hidden="false" customHeight="false" outlineLevel="0" collapsed="false">
      <c r="B48" s="1" t="s">
        <v>50</v>
      </c>
      <c r="D48" s="2"/>
      <c r="E48" s="2"/>
      <c r="G48" s="3"/>
      <c r="I48" s="3"/>
    </row>
  </sheetData>
  <mergeCells count="1">
    <mergeCell ref="K20:O2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8" man="true" max="65535" min="0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5E0B4"/>
    <pageSetUpPr fitToPage="false"/>
  </sheetPr>
  <dimension ref="A4:X42"/>
  <sheetViews>
    <sheetView showFormulas="false" showGridLines="true" showRowColHeaders="true" showZeros="true" rightToLeft="false" tabSelected="false" showOutlineSymbols="true" defaultGridColor="true" view="normal" topLeftCell="A1" colorId="64" zoomScale="82" zoomScaleNormal="82" zoomScalePageLayoutView="100" workbookViewId="0">
      <selection pane="topLeft" activeCell="N10" activeCellId="0" sqref="N10"/>
    </sheetView>
  </sheetViews>
  <sheetFormatPr defaultColWidth="10.9765625" defaultRowHeight="13.8" zeroHeight="false" outlineLevelRow="0" outlineLevelCol="0"/>
  <cols>
    <col collapsed="false" customWidth="true" hidden="false" outlineLevel="0" max="1" min="1" style="91" width="6.42"/>
    <col collapsed="false" customWidth="true" hidden="false" outlineLevel="0" max="2" min="2" style="92" width="20.22"/>
    <col collapsed="false" customWidth="true" hidden="false" outlineLevel="0" max="3" min="3" style="92" width="2.99"/>
    <col collapsed="false" customWidth="true" hidden="false" outlineLevel="0" max="4" min="4" style="92" width="13.33"/>
    <col collapsed="false" customWidth="true" hidden="false" outlineLevel="0" max="5" min="5" style="92" width="3.78"/>
    <col collapsed="false" customWidth="true" hidden="false" outlineLevel="0" max="6" min="6" style="92" width="13.33"/>
    <col collapsed="false" customWidth="true" hidden="false" outlineLevel="0" max="7" min="7" style="92" width="3.78"/>
    <col collapsed="false" customWidth="true" hidden="false" outlineLevel="0" max="8" min="8" style="92" width="13.33"/>
    <col collapsed="false" customWidth="true" hidden="false" outlineLevel="0" max="9" min="9" style="92" width="3.78"/>
    <col collapsed="false" customWidth="true" hidden="false" outlineLevel="0" max="10" min="10" style="92" width="13.33"/>
    <col collapsed="false" customWidth="true" hidden="false" outlineLevel="0" max="11" min="11" style="92" width="9.78"/>
    <col collapsed="false" customWidth="true" hidden="false" outlineLevel="0" max="12" min="12" style="92" width="13.33"/>
    <col collapsed="false" customWidth="true" hidden="false" outlineLevel="0" max="13" min="13" style="92" width="3.78"/>
    <col collapsed="false" customWidth="true" hidden="false" outlineLevel="0" max="14" min="14" style="92" width="13.33"/>
    <col collapsed="false" customWidth="true" hidden="false" outlineLevel="0" max="15" min="15" style="92" width="3.78"/>
    <col collapsed="false" customWidth="true" hidden="false" outlineLevel="0" max="16" min="16" style="92" width="13.33"/>
    <col collapsed="false" customWidth="true" hidden="false" outlineLevel="0" max="17" min="17" style="92" width="3.78"/>
    <col collapsed="false" customWidth="true" hidden="false" outlineLevel="0" max="18" min="18" style="92" width="13.33"/>
    <col collapsed="false" customWidth="true" hidden="false" outlineLevel="0" max="19" min="19" style="92" width="2.89"/>
    <col collapsed="false" customWidth="true" hidden="false" outlineLevel="0" max="20" min="20" style="92" width="13.33"/>
    <col collapsed="false" customWidth="true" hidden="false" outlineLevel="0" max="21" min="21" style="92" width="15.66"/>
    <col collapsed="false" customWidth="true" hidden="false" outlineLevel="0" max="22" min="22" style="92" width="5.1"/>
    <col collapsed="false" customWidth="true" hidden="false" outlineLevel="0" max="23" min="23" style="92" width="9.9"/>
    <col collapsed="false" customWidth="true" hidden="false" outlineLevel="0" max="24" min="24" style="92" width="10.05"/>
    <col collapsed="false" customWidth="true" hidden="false" outlineLevel="0" max="36" min="25" style="92" width="10.89"/>
    <col collapsed="false" customWidth="true" hidden="false" outlineLevel="0" max="56" min="56" style="0" width="0.33"/>
    <col collapsed="false" customWidth="true" hidden="false" outlineLevel="0" max="60" min="60" style="0" width="15.34"/>
    <col collapsed="false" customWidth="true" hidden="false" outlineLevel="0" max="61" min="61" style="0" width="17.11"/>
    <col collapsed="false" customWidth="true" hidden="false" outlineLevel="0" max="1024" min="1000" style="0" width="11.52"/>
  </cols>
  <sheetData>
    <row r="4" customFormat="false" ht="13.8" hidden="false" customHeight="false" outlineLevel="0" collapsed="false">
      <c r="B4" s="93"/>
      <c r="C4" s="93"/>
      <c r="F4" s="94" t="s">
        <v>66</v>
      </c>
      <c r="H4" s="94" t="s">
        <v>67</v>
      </c>
      <c r="J4" s="94" t="s">
        <v>47</v>
      </c>
      <c r="L4" s="92" t="s">
        <v>66</v>
      </c>
      <c r="N4" s="92" t="s">
        <v>67</v>
      </c>
      <c r="P4" s="92" t="s">
        <v>47</v>
      </c>
      <c r="U4" s="92" t="n">
        <v>2022</v>
      </c>
      <c r="W4" s="93" t="s">
        <v>68</v>
      </c>
      <c r="X4" s="93" t="s">
        <v>69</v>
      </c>
    </row>
    <row r="5" customFormat="false" ht="13.8" hidden="false" customHeight="false" outlineLevel="0" collapsed="false">
      <c r="B5" s="95" t="s">
        <v>70</v>
      </c>
      <c r="C5" s="93"/>
      <c r="F5" s="96" t="n">
        <v>1028.66</v>
      </c>
      <c r="G5" s="97"/>
      <c r="H5" s="98" t="n">
        <v>1709.51</v>
      </c>
      <c r="J5" s="98" t="n">
        <f aca="false">F5+H5</f>
        <v>2738.17</v>
      </c>
      <c r="L5" s="96" t="n">
        <v>68</v>
      </c>
      <c r="M5" s="97"/>
      <c r="N5" s="98" t="n">
        <v>13</v>
      </c>
      <c r="P5" s="98" t="n">
        <v>81</v>
      </c>
      <c r="R5" s="95" t="s">
        <v>71</v>
      </c>
      <c r="U5" s="99" t="n">
        <v>364.23</v>
      </c>
      <c r="V5" s="100" t="s">
        <v>72</v>
      </c>
      <c r="W5" s="99" t="n">
        <v>1.1075</v>
      </c>
      <c r="X5" s="99" t="n">
        <v>1.1454</v>
      </c>
    </row>
    <row r="6" customFormat="false" ht="27.15" hidden="false" customHeight="true" outlineLevel="0" collapsed="false">
      <c r="B6" s="101" t="s">
        <v>73</v>
      </c>
      <c r="C6" s="101"/>
      <c r="D6" s="101"/>
      <c r="E6" s="101"/>
      <c r="F6" s="102" t="n">
        <f aca="false">J6-H6</f>
        <v>1016.66</v>
      </c>
      <c r="G6" s="97"/>
      <c r="H6" s="103" t="n">
        <f aca="false">U9</f>
        <v>205.3</v>
      </c>
      <c r="J6" s="104" t="n">
        <v>1221.96</v>
      </c>
      <c r="L6" s="96" t="n">
        <v>24</v>
      </c>
      <c r="M6" s="97"/>
      <c r="N6" s="98" t="n">
        <v>0</v>
      </c>
      <c r="P6" s="98" t="n">
        <v>24</v>
      </c>
      <c r="R6" s="95" t="s">
        <v>74</v>
      </c>
      <c r="U6" s="99" t="n">
        <v>157.91</v>
      </c>
      <c r="V6" s="97" t="s">
        <v>75</v>
      </c>
      <c r="W6" s="105"/>
      <c r="X6" s="106"/>
    </row>
    <row r="7" customFormat="false" ht="13.8" hidden="false" customHeight="false" outlineLevel="0" collapsed="false">
      <c r="B7" s="95" t="s">
        <v>76</v>
      </c>
      <c r="C7" s="93"/>
      <c r="F7" s="96" t="n">
        <v>83</v>
      </c>
      <c r="G7" s="97"/>
      <c r="H7" s="98" t="n">
        <v>152</v>
      </c>
      <c r="J7" s="98" t="n">
        <f aca="false">F7+H7</f>
        <v>235</v>
      </c>
      <c r="L7" s="96" t="n">
        <v>35</v>
      </c>
      <c r="M7" s="97"/>
      <c r="N7" s="98" t="n">
        <v>14</v>
      </c>
      <c r="P7" s="107" t="n">
        <f aca="false">L7+N7</f>
        <v>49</v>
      </c>
      <c r="R7" s="95" t="s">
        <v>77</v>
      </c>
      <c r="U7" s="99" t="n">
        <v>160.31</v>
      </c>
      <c r="V7" s="97" t="s">
        <v>78</v>
      </c>
      <c r="W7" s="105"/>
      <c r="X7" s="106"/>
    </row>
    <row r="8" customFormat="false" ht="24" hidden="false" customHeight="true" outlineLevel="0" collapsed="false">
      <c r="B8" s="101" t="s">
        <v>79</v>
      </c>
      <c r="C8" s="101"/>
      <c r="D8" s="101"/>
      <c r="E8" s="101"/>
      <c r="F8" s="96" t="n">
        <v>78</v>
      </c>
      <c r="G8" s="97"/>
      <c r="H8" s="98" t="n">
        <f aca="false">10+3</f>
        <v>13</v>
      </c>
      <c r="J8" s="98" t="n">
        <f aca="false">F8+H8</f>
        <v>91</v>
      </c>
      <c r="L8" s="96" t="n">
        <v>13</v>
      </c>
      <c r="M8" s="97"/>
      <c r="N8" s="98" t="n">
        <v>0</v>
      </c>
      <c r="P8" s="98" t="n">
        <f aca="false">L8+N8</f>
        <v>13</v>
      </c>
      <c r="R8" s="95" t="s">
        <v>80</v>
      </c>
      <c r="U8" s="99" t="n">
        <v>334.21</v>
      </c>
      <c r="V8" s="100" t="s">
        <v>81</v>
      </c>
      <c r="W8" s="105"/>
      <c r="X8" s="106"/>
    </row>
    <row r="9" customFormat="false" ht="13.8" hidden="false" customHeight="false" outlineLevel="0" collapsed="false">
      <c r="B9" s="105"/>
      <c r="C9" s="93"/>
      <c r="D9" s="105"/>
      <c r="E9" s="105"/>
      <c r="F9" s="105"/>
      <c r="G9" s="105"/>
      <c r="H9" s="105"/>
      <c r="I9" s="105"/>
      <c r="J9" s="105"/>
      <c r="K9" s="105"/>
      <c r="L9" s="105"/>
      <c r="M9" s="108"/>
      <c r="N9" s="105"/>
      <c r="O9" s="105"/>
      <c r="P9" s="105"/>
      <c r="R9" s="95" t="s">
        <v>78</v>
      </c>
      <c r="U9" s="99" t="n">
        <v>205.3</v>
      </c>
      <c r="V9" s="100" t="s">
        <v>82</v>
      </c>
      <c r="W9" s="105"/>
      <c r="X9" s="106"/>
    </row>
    <row r="10" customFormat="false" ht="13.8" hidden="false" customHeight="false" outlineLevel="0" collapsed="false">
      <c r="B10" s="105"/>
      <c r="C10" s="93"/>
      <c r="D10" s="105"/>
      <c r="E10" s="105"/>
      <c r="F10" s="105"/>
      <c r="G10" s="105"/>
      <c r="H10" s="105"/>
      <c r="I10" s="105"/>
      <c r="J10" s="105"/>
      <c r="K10" s="105"/>
      <c r="L10" s="105"/>
      <c r="M10" s="108"/>
      <c r="N10" s="105"/>
      <c r="O10" s="105"/>
      <c r="P10" s="105"/>
      <c r="Q10" s="109"/>
      <c r="U10" s="0"/>
    </row>
    <row r="11" customFormat="false" ht="13.8" hidden="false" customHeight="false" outlineLevel="0" collapsed="false">
      <c r="B11" s="105"/>
      <c r="C11" s="93"/>
      <c r="D11" s="105"/>
      <c r="E11" s="105"/>
      <c r="F11" s="105"/>
      <c r="G11" s="105"/>
      <c r="H11" s="105"/>
      <c r="I11" s="105"/>
      <c r="J11" s="105"/>
      <c r="K11" s="105"/>
      <c r="L11" s="105"/>
      <c r="M11" s="108"/>
      <c r="N11" s="105"/>
      <c r="O11" s="105"/>
      <c r="P11" s="105"/>
      <c r="Q11" s="105"/>
      <c r="R11" s="105"/>
      <c r="S11" s="105"/>
      <c r="T11" s="105"/>
      <c r="U11" s="92" t="n">
        <f aca="false">SUM(U5:U9)</f>
        <v>1221.96</v>
      </c>
      <c r="V11" s="106"/>
      <c r="X11" s="110"/>
    </row>
    <row r="12" customFormat="false" ht="19.7" hidden="false" customHeight="false" outlineLevel="0" collapsed="false">
      <c r="B12" s="111" t="s">
        <v>83</v>
      </c>
      <c r="C12" s="112"/>
      <c r="D12" s="113"/>
      <c r="E12" s="113"/>
      <c r="F12" s="105"/>
      <c r="G12" s="105"/>
      <c r="H12" s="114"/>
      <c r="I12" s="105"/>
      <c r="J12" s="105"/>
      <c r="K12" s="105"/>
      <c r="L12" s="105"/>
      <c r="M12" s="108"/>
      <c r="N12" s="105"/>
      <c r="O12" s="105"/>
      <c r="P12" s="105"/>
      <c r="Q12" s="105"/>
      <c r="R12" s="105"/>
      <c r="S12" s="105"/>
      <c r="T12" s="105"/>
      <c r="U12" s="105"/>
      <c r="X12" s="110"/>
    </row>
    <row r="13" customFormat="false" ht="13.8" hidden="false" customHeight="false" outlineLevel="0" collapsed="false">
      <c r="C13" s="93"/>
      <c r="D13" s="105"/>
      <c r="E13" s="105"/>
      <c r="F13" s="105"/>
      <c r="G13" s="105"/>
      <c r="H13" s="105"/>
      <c r="I13" s="105"/>
      <c r="J13" s="105"/>
      <c r="K13" s="105"/>
      <c r="L13" s="105"/>
      <c r="M13" s="108"/>
      <c r="N13" s="105"/>
      <c r="O13" s="105"/>
      <c r="P13" s="105"/>
      <c r="Q13" s="105"/>
      <c r="R13" s="105"/>
      <c r="S13" s="105"/>
      <c r="T13" s="105"/>
      <c r="U13" s="105"/>
    </row>
    <row r="14" customFormat="false" ht="13.8" hidden="false" customHeight="false" outlineLevel="0" collapsed="false">
      <c r="A14" s="91" t="s">
        <v>84</v>
      </c>
      <c r="B14" s="105" t="s">
        <v>85</v>
      </c>
      <c r="C14" s="93"/>
      <c r="D14" s="105"/>
      <c r="E14" s="105"/>
      <c r="F14" s="105"/>
      <c r="G14" s="105"/>
      <c r="H14" s="105"/>
      <c r="I14" s="105"/>
      <c r="J14" s="105"/>
      <c r="K14" s="105"/>
      <c r="L14" s="105"/>
      <c r="M14" s="108"/>
      <c r="N14" s="105"/>
      <c r="O14" s="105"/>
      <c r="P14" s="105"/>
      <c r="Q14" s="105"/>
      <c r="R14" s="105"/>
      <c r="S14" s="105"/>
      <c r="T14" s="105"/>
      <c r="U14" s="105"/>
    </row>
    <row r="15" customFormat="false" ht="13.8" hidden="false" customHeight="true" outlineLevel="0" collapsed="false">
      <c r="B15" s="105"/>
      <c r="C15" s="115" t="s">
        <v>86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8"/>
      <c r="N15" s="105"/>
      <c r="O15" s="105"/>
      <c r="P15" s="105"/>
      <c r="Q15" s="105"/>
      <c r="R15" s="105"/>
      <c r="S15" s="105"/>
      <c r="T15" s="105"/>
    </row>
    <row r="16" customFormat="false" ht="13.8" hidden="false" customHeight="false" outlineLevel="0" collapsed="false">
      <c r="B16" s="105"/>
      <c r="C16" s="115" t="s">
        <v>87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8"/>
      <c r="N16" s="105"/>
      <c r="O16" s="105"/>
      <c r="P16" s="105"/>
      <c r="Q16" s="105"/>
      <c r="R16" s="105"/>
      <c r="S16" s="105"/>
      <c r="T16" s="105"/>
      <c r="U16" s="105"/>
      <c r="W16" s="110"/>
    </row>
    <row r="17" customFormat="false" ht="13.8" hidden="false" customHeight="false" outlineLevel="0" collapsed="false">
      <c r="B17" s="105"/>
      <c r="C17" s="116" t="s">
        <v>88</v>
      </c>
      <c r="F17" s="105"/>
      <c r="G17" s="105"/>
      <c r="H17" s="105"/>
      <c r="I17" s="105"/>
      <c r="J17" s="105"/>
      <c r="K17" s="105"/>
      <c r="L17" s="105"/>
      <c r="M17" s="108"/>
      <c r="N17" s="105"/>
      <c r="O17" s="105"/>
      <c r="P17" s="105"/>
      <c r="Q17" s="105"/>
      <c r="R17" s="105"/>
      <c r="S17" s="105"/>
      <c r="T17" s="105"/>
      <c r="U17" s="105"/>
      <c r="V17" s="105"/>
    </row>
    <row r="18" customFormat="false" ht="13.8" hidden="false" customHeight="false" outlineLevel="0" collapsed="false">
      <c r="B18" s="105"/>
      <c r="C18" s="115" t="s">
        <v>89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8"/>
      <c r="N18" s="105"/>
      <c r="O18" s="105"/>
      <c r="P18" s="105"/>
      <c r="Q18" s="105"/>
      <c r="R18" s="105"/>
      <c r="S18" s="105"/>
      <c r="T18" s="105"/>
      <c r="V18" s="114"/>
    </row>
    <row r="19" customFormat="false" ht="13.8" hidden="false" customHeight="true" outlineLevel="0" collapsed="false">
      <c r="B19" s="105"/>
      <c r="C19" s="117" t="s">
        <v>90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8"/>
      <c r="N19" s="105"/>
      <c r="O19" s="105"/>
      <c r="P19" s="105"/>
      <c r="Q19" s="105"/>
      <c r="R19" s="105"/>
      <c r="S19" s="105"/>
      <c r="T19" s="105"/>
      <c r="U19" s="105"/>
      <c r="V19" s="105"/>
    </row>
    <row r="20" customFormat="false" ht="13.8" hidden="false" customHeight="false" outlineLevel="0" collapsed="false">
      <c r="B20" s="105"/>
      <c r="C20" s="95"/>
      <c r="D20" s="105"/>
      <c r="E20" s="105"/>
      <c r="F20" s="105"/>
      <c r="G20" s="105"/>
      <c r="H20" s="105"/>
      <c r="I20" s="105"/>
      <c r="J20" s="105"/>
      <c r="K20" s="105"/>
      <c r="L20" s="105"/>
      <c r="M20" s="108"/>
      <c r="N20" s="105"/>
      <c r="O20" s="105"/>
      <c r="P20" s="105"/>
      <c r="Q20" s="105"/>
      <c r="R20" s="105"/>
      <c r="S20" s="105"/>
      <c r="T20" s="105"/>
      <c r="U20" s="105"/>
      <c r="V20" s="105"/>
    </row>
    <row r="21" customFormat="false" ht="19.7" hidden="false" customHeight="false" outlineLevel="0" collapsed="false">
      <c r="B21" s="111" t="s">
        <v>91</v>
      </c>
      <c r="C21" s="93"/>
      <c r="D21" s="105"/>
      <c r="E21" s="105"/>
      <c r="F21" s="105"/>
      <c r="G21" s="105"/>
      <c r="H21" s="105"/>
      <c r="I21" s="105"/>
      <c r="J21" s="105"/>
      <c r="K21" s="105"/>
      <c r="L21" s="105"/>
      <c r="M21" s="108"/>
      <c r="N21" s="105"/>
      <c r="O21" s="105"/>
      <c r="P21" s="105"/>
      <c r="Q21" s="105"/>
      <c r="R21" s="105"/>
      <c r="S21" s="105"/>
      <c r="T21" s="105"/>
      <c r="U21" s="105"/>
      <c r="V21" s="105"/>
    </row>
    <row r="22" customFormat="false" ht="13.8" hidden="false" customHeight="false" outlineLevel="0" collapsed="false">
      <c r="A22" s="91" t="s">
        <v>92</v>
      </c>
      <c r="B22" s="105" t="s">
        <v>93</v>
      </c>
      <c r="C22" s="93"/>
      <c r="D22" s="105"/>
      <c r="E22" s="105"/>
      <c r="F22" s="105"/>
      <c r="G22" s="105"/>
      <c r="H22" s="105"/>
      <c r="I22" s="105"/>
      <c r="J22" s="105"/>
      <c r="K22" s="105"/>
      <c r="L22" s="105"/>
      <c r="M22" s="108"/>
      <c r="N22" s="105"/>
      <c r="O22" s="105"/>
      <c r="P22" s="105"/>
      <c r="Q22" s="105"/>
      <c r="R22" s="105"/>
      <c r="S22" s="105"/>
      <c r="T22" s="105"/>
      <c r="V22" s="105"/>
    </row>
    <row r="23" customFormat="false" ht="13.8" hidden="false" customHeight="false" outlineLevel="0" collapsed="false">
      <c r="B23" s="105" t="s">
        <v>94</v>
      </c>
      <c r="C23" s="93"/>
      <c r="D23" s="105"/>
      <c r="E23" s="105"/>
      <c r="F23" s="105"/>
      <c r="G23" s="105"/>
      <c r="H23" s="105"/>
      <c r="I23" s="105"/>
      <c r="J23" s="105"/>
      <c r="K23" s="105"/>
      <c r="L23" s="105"/>
      <c r="M23" s="108"/>
      <c r="N23" s="105"/>
      <c r="O23" s="105"/>
      <c r="P23" s="105"/>
      <c r="Q23" s="105"/>
      <c r="R23" s="105"/>
      <c r="S23" s="105"/>
      <c r="T23" s="105"/>
      <c r="U23" s="105"/>
      <c r="V23" s="105"/>
    </row>
    <row r="24" customFormat="false" ht="13.8" hidden="false" customHeight="true" outlineLevel="0" collapsed="false">
      <c r="C24" s="118" t="s">
        <v>95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8"/>
      <c r="N24" s="105"/>
      <c r="O24" s="105"/>
      <c r="P24" s="105"/>
      <c r="Q24" s="105"/>
      <c r="R24" s="105"/>
      <c r="S24" s="105"/>
      <c r="T24" s="105"/>
      <c r="U24" s="105"/>
      <c r="V24" s="105"/>
    </row>
    <row r="25" customFormat="false" ht="13.8" hidden="false" customHeight="false" outlineLevel="0" collapsed="false">
      <c r="C25" s="117" t="s">
        <v>96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8"/>
      <c r="N25" s="105"/>
      <c r="O25" s="105"/>
      <c r="P25" s="105"/>
      <c r="Q25" s="105"/>
      <c r="R25" s="105"/>
      <c r="S25" s="105"/>
      <c r="T25" s="105"/>
      <c r="U25" s="105"/>
      <c r="V25" s="105"/>
    </row>
    <row r="26" customFormat="false" ht="13.8" hidden="false" customHeight="false" outlineLevel="0" collapsed="false">
      <c r="C26" s="117" t="s">
        <v>97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8"/>
      <c r="N26" s="105"/>
      <c r="O26" s="105"/>
      <c r="P26" s="105"/>
      <c r="Q26" s="105"/>
      <c r="R26" s="105"/>
      <c r="S26" s="105"/>
      <c r="T26" s="105"/>
      <c r="U26" s="105"/>
      <c r="V26" s="105"/>
    </row>
    <row r="27" customFormat="false" ht="13.8" hidden="false" customHeight="false" outlineLevel="0" collapsed="false">
      <c r="B27" s="92" t="s">
        <v>98</v>
      </c>
      <c r="C27" s="95"/>
      <c r="D27" s="105"/>
      <c r="E27" s="105"/>
      <c r="F27" s="105"/>
      <c r="G27" s="105"/>
      <c r="H27" s="105"/>
      <c r="I27" s="105"/>
      <c r="J27" s="105"/>
      <c r="K27" s="105"/>
      <c r="L27" s="105"/>
      <c r="M27" s="108"/>
      <c r="N27" s="105"/>
      <c r="O27" s="105"/>
      <c r="P27" s="105"/>
      <c r="Q27" s="105"/>
      <c r="R27" s="105"/>
      <c r="S27" s="105"/>
      <c r="T27" s="105"/>
      <c r="U27" s="105"/>
      <c r="V27" s="105"/>
    </row>
    <row r="28" customFormat="false" ht="21" hidden="false" customHeight="true" outlineLevel="0" collapsed="false">
      <c r="B28" s="119" t="s">
        <v>99</v>
      </c>
      <c r="C28" s="95"/>
      <c r="D28" s="105"/>
      <c r="E28" s="105"/>
      <c r="F28" s="105"/>
      <c r="G28" s="105"/>
      <c r="H28" s="105"/>
      <c r="I28" s="105"/>
      <c r="J28" s="105"/>
      <c r="K28" s="105"/>
      <c r="L28" s="105"/>
      <c r="M28" s="108"/>
      <c r="N28" s="105"/>
      <c r="O28" s="105"/>
      <c r="P28" s="105"/>
      <c r="Q28" s="105"/>
      <c r="R28" s="105"/>
      <c r="S28" s="105"/>
      <c r="T28" s="105"/>
      <c r="U28" s="105"/>
      <c r="V28" s="105"/>
    </row>
    <row r="29" customFormat="false" ht="13.8" hidden="false" customHeight="false" outlineLevel="0" collapsed="false">
      <c r="A29" s="91" t="s">
        <v>100</v>
      </c>
      <c r="B29" s="120" t="s">
        <v>101</v>
      </c>
      <c r="C29" s="95"/>
      <c r="D29" s="105"/>
      <c r="E29" s="105"/>
      <c r="F29" s="105"/>
      <c r="G29" s="105"/>
      <c r="H29" s="105"/>
      <c r="I29" s="105"/>
      <c r="J29" s="105"/>
      <c r="K29" s="105"/>
      <c r="L29" s="105"/>
      <c r="M29" s="108"/>
      <c r="N29" s="105"/>
      <c r="O29" s="105"/>
      <c r="P29" s="105"/>
      <c r="Q29" s="105"/>
      <c r="R29" s="105"/>
      <c r="S29" s="105"/>
      <c r="T29" s="105"/>
      <c r="U29" s="105"/>
      <c r="V29" s="105"/>
    </row>
    <row r="30" customFormat="false" ht="13.8" hidden="false" customHeight="false" outlineLevel="0" collapsed="false">
      <c r="A30" s="91" t="s">
        <v>102</v>
      </c>
      <c r="B30" s="120" t="s">
        <v>103</v>
      </c>
      <c r="C30" s="95"/>
      <c r="D30" s="105"/>
      <c r="E30" s="105"/>
      <c r="F30" s="105"/>
      <c r="G30" s="105"/>
      <c r="H30" s="105"/>
      <c r="I30" s="105"/>
      <c r="J30" s="105"/>
      <c r="K30" s="105"/>
      <c r="L30" s="105"/>
      <c r="M30" s="108"/>
      <c r="N30" s="105"/>
      <c r="O30" s="105"/>
      <c r="P30" s="105"/>
      <c r="Q30" s="105"/>
      <c r="R30" s="105"/>
      <c r="S30" s="105"/>
      <c r="T30" s="105"/>
      <c r="U30" s="105"/>
      <c r="V30" s="105"/>
    </row>
    <row r="31" customFormat="false" ht="19.7" hidden="false" customHeight="false" outlineLevel="0" collapsed="false">
      <c r="B31" s="119"/>
      <c r="C31" s="95"/>
      <c r="D31" s="105"/>
      <c r="E31" s="105"/>
      <c r="F31" s="105"/>
      <c r="G31" s="105"/>
      <c r="H31" s="105"/>
      <c r="I31" s="105"/>
      <c r="J31" s="105"/>
      <c r="K31" s="105"/>
      <c r="L31" s="105"/>
      <c r="M31" s="108"/>
      <c r="N31" s="105"/>
      <c r="O31" s="105"/>
      <c r="P31" s="105"/>
      <c r="Q31" s="105"/>
      <c r="R31" s="105"/>
      <c r="S31" s="105"/>
      <c r="T31" s="105"/>
      <c r="U31" s="105"/>
      <c r="V31" s="105"/>
    </row>
    <row r="32" customFormat="false" ht="21" hidden="false" customHeight="true" outlineLevel="0" collapsed="false">
      <c r="B32" s="119" t="s">
        <v>104</v>
      </c>
      <c r="C32" s="95"/>
      <c r="D32" s="105"/>
      <c r="E32" s="105"/>
      <c r="F32" s="105"/>
      <c r="G32" s="105"/>
      <c r="H32" s="105"/>
      <c r="I32" s="105"/>
      <c r="J32" s="105"/>
      <c r="K32" s="105"/>
      <c r="L32" s="105"/>
      <c r="M32" s="108"/>
      <c r="N32" s="105"/>
      <c r="O32" s="105"/>
      <c r="P32" s="105"/>
      <c r="Q32" s="105"/>
      <c r="R32" s="105"/>
      <c r="S32" s="105"/>
      <c r="T32" s="105"/>
      <c r="U32" s="105"/>
      <c r="V32" s="105"/>
    </row>
    <row r="33" customFormat="false" ht="13.8" hidden="false" customHeight="false" outlineLevel="0" collapsed="false">
      <c r="A33" s="91" t="s">
        <v>105</v>
      </c>
      <c r="B33" s="105" t="s">
        <v>106</v>
      </c>
      <c r="C33" s="93"/>
      <c r="D33" s="105"/>
      <c r="E33" s="105"/>
      <c r="F33" s="105"/>
      <c r="G33" s="105"/>
      <c r="H33" s="105"/>
      <c r="I33" s="105"/>
      <c r="J33" s="105"/>
      <c r="K33" s="105"/>
      <c r="L33" s="105"/>
      <c r="M33" s="108"/>
      <c r="N33" s="105"/>
      <c r="O33" s="105"/>
      <c r="P33" s="105"/>
      <c r="Q33" s="105"/>
      <c r="R33" s="105"/>
      <c r="S33" s="105"/>
      <c r="T33" s="105"/>
      <c r="U33" s="105"/>
      <c r="V33" s="105"/>
    </row>
    <row r="34" customFormat="false" ht="13.8" hidden="false" customHeight="false" outlineLevel="0" collapsed="false">
      <c r="A34" s="91" t="s">
        <v>107</v>
      </c>
      <c r="B34" s="105" t="s">
        <v>108</v>
      </c>
      <c r="C34" s="93"/>
      <c r="D34" s="105"/>
      <c r="E34" s="105"/>
      <c r="F34" s="105"/>
      <c r="G34" s="105"/>
      <c r="H34" s="105"/>
      <c r="I34" s="105"/>
      <c r="J34" s="105"/>
      <c r="K34" s="105"/>
      <c r="L34" s="105"/>
      <c r="M34" s="108"/>
      <c r="N34" s="105"/>
      <c r="O34" s="105"/>
      <c r="P34" s="105"/>
      <c r="Q34" s="105"/>
      <c r="R34" s="105"/>
      <c r="S34" s="105"/>
      <c r="T34" s="105"/>
      <c r="U34" s="105"/>
      <c r="V34" s="105"/>
    </row>
    <row r="35" customFormat="false" ht="13.8" hidden="false" customHeight="false" outlineLevel="0" collapsed="false">
      <c r="A35" s="91" t="s">
        <v>109</v>
      </c>
      <c r="B35" s="105" t="s">
        <v>110</v>
      </c>
      <c r="C35" s="93"/>
      <c r="D35" s="95"/>
      <c r="E35" s="105"/>
      <c r="F35" s="105"/>
      <c r="G35" s="105"/>
      <c r="H35" s="105"/>
      <c r="I35" s="105"/>
      <c r="J35" s="105"/>
      <c r="K35" s="105"/>
      <c r="L35" s="105"/>
      <c r="M35" s="108"/>
      <c r="N35" s="105"/>
      <c r="O35" s="105"/>
      <c r="P35" s="105"/>
      <c r="Q35" s="105"/>
      <c r="R35" s="105"/>
      <c r="S35" s="105"/>
      <c r="T35" s="105"/>
      <c r="U35" s="105"/>
      <c r="V35" s="105"/>
    </row>
    <row r="36" customFormat="false" ht="13.8" hidden="false" customHeight="false" outlineLevel="0" collapsed="false">
      <c r="A36" s="91" t="s">
        <v>111</v>
      </c>
      <c r="B36" s="105" t="s">
        <v>112</v>
      </c>
      <c r="C36" s="93"/>
      <c r="D36" s="105"/>
      <c r="E36" s="105"/>
      <c r="F36" s="105"/>
      <c r="G36" s="105"/>
      <c r="H36" s="105"/>
      <c r="I36" s="105"/>
      <c r="J36" s="105"/>
      <c r="K36" s="105"/>
      <c r="L36" s="105"/>
      <c r="M36" s="108"/>
      <c r="N36" s="105"/>
      <c r="O36" s="105"/>
      <c r="P36" s="105"/>
      <c r="Q36" s="105"/>
      <c r="R36" s="105"/>
      <c r="S36" s="105"/>
      <c r="T36" s="105"/>
      <c r="U36" s="105"/>
    </row>
    <row r="37" customFormat="false" ht="13.8" hidden="false" customHeight="false" outlineLevel="0" collapsed="false">
      <c r="B37" s="105"/>
      <c r="C37" s="93"/>
      <c r="D37" s="105"/>
      <c r="E37" s="105"/>
      <c r="F37" s="105"/>
      <c r="G37" s="105"/>
      <c r="H37" s="105"/>
      <c r="I37" s="105"/>
      <c r="J37" s="105"/>
      <c r="K37" s="105"/>
      <c r="L37" s="105"/>
      <c r="M37" s="108"/>
      <c r="N37" s="105"/>
      <c r="O37" s="105"/>
      <c r="P37" s="105"/>
      <c r="Q37" s="105"/>
      <c r="R37" s="105"/>
      <c r="S37" s="105"/>
      <c r="T37" s="105"/>
      <c r="U37" s="105"/>
    </row>
    <row r="38" customFormat="false" ht="19.7" hidden="false" customHeight="false" outlineLevel="0" collapsed="false">
      <c r="B38" s="111" t="s">
        <v>29</v>
      </c>
      <c r="C38" s="93"/>
      <c r="D38" s="105"/>
      <c r="E38" s="105"/>
      <c r="F38" s="105"/>
      <c r="G38" s="105"/>
      <c r="H38" s="105"/>
      <c r="I38" s="105"/>
      <c r="J38" s="105"/>
      <c r="K38" s="105"/>
      <c r="L38" s="105"/>
      <c r="M38" s="108"/>
      <c r="N38" s="105"/>
      <c r="O38" s="105"/>
      <c r="P38" s="105"/>
      <c r="Q38" s="105"/>
      <c r="R38" s="105"/>
      <c r="S38" s="105"/>
      <c r="T38" s="105"/>
      <c r="U38" s="105"/>
    </row>
    <row r="39" customFormat="false" ht="13.8" hidden="false" customHeight="false" outlineLevel="0" collapsed="false">
      <c r="A39" s="91" t="s">
        <v>113</v>
      </c>
      <c r="B39" s="105" t="s">
        <v>114</v>
      </c>
      <c r="C39" s="121"/>
      <c r="D39" s="122"/>
      <c r="E39" s="105"/>
      <c r="F39" s="105"/>
      <c r="G39" s="105"/>
      <c r="H39" s="105"/>
      <c r="I39" s="105"/>
      <c r="J39" s="105"/>
      <c r="K39" s="105"/>
      <c r="L39" s="105"/>
      <c r="M39" s="108"/>
      <c r="N39" s="105"/>
      <c r="O39" s="105"/>
      <c r="P39" s="105"/>
      <c r="Q39" s="105"/>
      <c r="R39" s="105"/>
      <c r="S39" s="105"/>
      <c r="T39" s="105"/>
      <c r="U39" s="105"/>
    </row>
    <row r="40" customFormat="false" ht="13.8" hidden="false" customHeight="false" outlineLevel="0" collapsed="false">
      <c r="B40" s="105"/>
      <c r="C40" s="121"/>
      <c r="D40" s="122"/>
      <c r="E40" s="105"/>
      <c r="F40" s="105"/>
      <c r="G40" s="105"/>
      <c r="H40" s="105"/>
      <c r="I40" s="105"/>
      <c r="J40" s="105"/>
      <c r="K40" s="105"/>
      <c r="L40" s="105"/>
      <c r="M40" s="108"/>
      <c r="N40" s="105"/>
      <c r="O40" s="105"/>
      <c r="P40" s="105"/>
      <c r="Q40" s="105"/>
      <c r="R40" s="105"/>
      <c r="S40" s="105"/>
      <c r="T40" s="105"/>
      <c r="U40" s="105"/>
    </row>
    <row r="41" customFormat="false" ht="13.8" hidden="false" customHeight="false" outlineLevel="0" collapsed="false">
      <c r="B41" s="105"/>
      <c r="C41" s="121"/>
      <c r="D41" s="122"/>
      <c r="E41" s="105"/>
      <c r="F41" s="105"/>
      <c r="G41" s="105"/>
      <c r="H41" s="105"/>
      <c r="I41" s="105"/>
      <c r="J41" s="105"/>
      <c r="K41" s="105"/>
      <c r="L41" s="105"/>
      <c r="M41" s="108"/>
      <c r="N41" s="105"/>
      <c r="O41" s="105"/>
      <c r="P41" s="105"/>
      <c r="Q41" s="105"/>
      <c r="R41" s="105"/>
      <c r="S41" s="105"/>
      <c r="T41" s="105"/>
      <c r="U41" s="105"/>
    </row>
    <row r="42" customFormat="false" ht="13.8" hidden="false" customHeight="false" outlineLevel="0" collapsed="false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</row>
  </sheetData>
  <mergeCells count="2">
    <mergeCell ref="B6:E6"/>
    <mergeCell ref="B8:E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6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41" man="true" max="16383" min="0"/>
    <brk id="4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6843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2019-05-30T00:52:37Z</dcterms:created>
  <dc:creator>Любушкина Юлия Андреевна</dc:creator>
  <dc:description/>
  <dc:language>ru-RU</dc:language>
  <cp:lastModifiedBy/>
  <cp:lastPrinted>2018-06-11T08:17:06Z</cp:lastPrinted>
  <dcterms:modified xsi:type="dcterms:W3CDTF">2022-06-07T22:29:37Z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