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РАЗДОЛЬЕ\Cметы\2024\"/>
    </mc:Choice>
  </mc:AlternateContent>
  <xr:revisionPtr revIDLastSave="0" documentId="13_ncr:1_{BC4E16A0-88FB-4DDD-A0E8-6B099B218EEF}" xr6:coauthVersionLast="47" xr6:coauthVersionMax="47" xr10:uidLastSave="{00000000-0000-0000-0000-000000000000}"/>
  <bookViews>
    <workbookView xWindow="-108" yWindow="-108" windowWidth="30936" windowHeight="12576" xr2:uid="{2206F9F1-EC0B-4B98-BCC4-7F56CE626A56}"/>
  </bookViews>
  <sheets>
    <sheet name="Смета 2024-25" sheetId="1" r:id="rId1"/>
    <sheet name="ФЭО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" l="1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F37" i="2"/>
  <c r="G37" i="2" s="1"/>
  <c r="I36" i="2"/>
  <c r="G36" i="2"/>
  <c r="I35" i="2"/>
  <c r="H35" i="2"/>
  <c r="G35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H23" i="2" s="1"/>
  <c r="F24" i="2"/>
  <c r="G24" i="2" s="1"/>
  <c r="G23" i="2"/>
  <c r="I22" i="2"/>
  <c r="H22" i="2"/>
  <c r="G22" i="2"/>
  <c r="I21" i="2"/>
  <c r="H21" i="2"/>
  <c r="G21" i="2"/>
  <c r="I20" i="2"/>
  <c r="H20" i="2"/>
  <c r="F20" i="2"/>
  <c r="G20" i="2" s="1"/>
  <c r="I19" i="2"/>
  <c r="H19" i="2"/>
  <c r="F19" i="2"/>
  <c r="G19" i="2" s="1"/>
  <c r="I18" i="2"/>
  <c r="H18" i="2"/>
  <c r="G18" i="2"/>
  <c r="I17" i="2"/>
  <c r="H17" i="2"/>
  <c r="G17" i="2"/>
  <c r="I16" i="2"/>
  <c r="H16" i="2"/>
  <c r="G16" i="2"/>
  <c r="I15" i="2"/>
  <c r="H15" i="2"/>
  <c r="G15" i="2"/>
  <c r="D16" i="1"/>
  <c r="G16" i="1" s="1"/>
  <c r="D15" i="1"/>
  <c r="G15" i="1" s="1"/>
  <c r="D14" i="1"/>
  <c r="G14" i="1" s="1"/>
  <c r="D9" i="1"/>
  <c r="G9" i="1" s="1"/>
  <c r="D8" i="1"/>
  <c r="G8" i="1" s="1"/>
  <c r="D7" i="1"/>
  <c r="G7" i="1" s="1"/>
  <c r="F17" i="1"/>
  <c r="F10" i="1"/>
  <c r="H43" i="2" l="1"/>
  <c r="G43" i="2"/>
  <c r="I30" i="2"/>
  <c r="I43" i="2"/>
  <c r="H30" i="2"/>
  <c r="G30" i="2"/>
  <c r="G17" i="1"/>
  <c r="G10" i="1"/>
  <c r="G35" i="1" l="1"/>
  <c r="G36" i="1"/>
  <c r="G37" i="1"/>
  <c r="G38" i="1"/>
  <c r="F39" i="1"/>
  <c r="G39" i="1" s="1"/>
  <c r="F40" i="1"/>
  <c r="G40" i="1" s="1"/>
  <c r="G41" i="1"/>
  <c r="G42" i="1"/>
  <c r="G43" i="1"/>
  <c r="F44" i="1"/>
  <c r="G44" i="1" s="1"/>
  <c r="G45" i="1"/>
  <c r="G46" i="1"/>
  <c r="G47" i="1"/>
  <c r="G48" i="1"/>
  <c r="G49" i="1"/>
  <c r="G56" i="1"/>
  <c r="G55" i="1"/>
  <c r="F57" i="1"/>
  <c r="G50" i="1" l="1"/>
  <c r="G61" i="1"/>
  <c r="G60" i="1"/>
  <c r="G59" i="1"/>
  <c r="G58" i="1"/>
  <c r="G57" i="1"/>
  <c r="G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Мелентьева Кристина Лукинична</author>
  </authors>
  <commentList>
    <comment ref="G57" authorId="0" shapeId="0" xr:uid="{8D6CD4AF-3979-4300-90C9-2DBF76394865}">
      <text>
        <r>
          <rPr>
            <b/>
            <sz val="9"/>
            <color indexed="81"/>
            <rFont val="Tahoma"/>
            <family val="2"/>
            <charset val="204"/>
          </rPr>
          <t>Мелентьева Кристина Лукинична:</t>
        </r>
        <r>
          <rPr>
            <sz val="9"/>
            <color indexed="81"/>
            <rFont val="Tahoma"/>
            <family val="2"/>
            <charset val="204"/>
          </rPr>
          <t xml:space="preserve">
еще 50 тыс. для 2ой очереди осталось с прошлого года</t>
        </r>
      </text>
    </comment>
    <comment ref="G59" authorId="0" shapeId="0" xr:uid="{B910E60A-9017-42E2-AAAB-2B48876B5EC6}">
      <text>
        <r>
          <rPr>
            <b/>
            <sz val="9"/>
            <color indexed="81"/>
            <rFont val="Tahoma"/>
            <family val="2"/>
            <charset val="204"/>
          </rPr>
          <t>Мелентьева Кристина Лукинична:</t>
        </r>
        <r>
          <rPr>
            <sz val="9"/>
            <color indexed="81"/>
            <rFont val="Tahoma"/>
            <family val="2"/>
            <charset val="204"/>
          </rPr>
          <t xml:space="preserve">
1 очередь - 10 тыс., 2 очередь - 3,5 тыс.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Мелентьева Кристина Лукинична</author>
  </authors>
  <commentList>
    <comment ref="G37" authorId="0" shapeId="0" xr:uid="{78A85BC7-5184-4005-9FEB-094763FB60DB}">
      <text>
        <r>
          <rPr>
            <b/>
            <sz val="9"/>
            <color indexed="81"/>
            <rFont val="Tahoma"/>
            <family val="2"/>
            <charset val="204"/>
          </rPr>
          <t>Мелентьева Кристина Лукинична:</t>
        </r>
        <r>
          <rPr>
            <sz val="9"/>
            <color indexed="81"/>
            <rFont val="Tahoma"/>
            <family val="2"/>
            <charset val="204"/>
          </rPr>
          <t xml:space="preserve">
еще 50 тыс. для 2ой очереди осталось с прошлого года</t>
        </r>
      </text>
    </comment>
    <comment ref="G39" authorId="0" shapeId="0" xr:uid="{DC6D4E05-B62A-43B6-822A-CDD4F4EE6802}">
      <text>
        <r>
          <rPr>
            <b/>
            <sz val="9"/>
            <color indexed="81"/>
            <rFont val="Tahoma"/>
            <family val="2"/>
            <charset val="204"/>
          </rPr>
          <t>Мелентьева Кристина Лукинична:</t>
        </r>
        <r>
          <rPr>
            <sz val="9"/>
            <color indexed="81"/>
            <rFont val="Tahoma"/>
            <family val="2"/>
            <charset val="204"/>
          </rPr>
          <t xml:space="preserve">
1 очередь - 10 тыс., 2 очередь - 3,5 тыс.</t>
        </r>
      </text>
    </comment>
    <comment ref="H42" authorId="0" shapeId="0" xr:uid="{7555ED85-F65E-4D61-A6FD-5CAF783B05DC}">
      <text>
        <r>
          <rPr>
            <b/>
            <sz val="9"/>
            <color indexed="81"/>
            <rFont val="Tahoma"/>
            <family val="2"/>
            <charset val="204"/>
          </rPr>
          <t>Мелентьева Кристина Лукинична:</t>
        </r>
        <r>
          <rPr>
            <sz val="9"/>
            <color indexed="81"/>
            <rFont val="Tahoma"/>
            <family val="2"/>
            <charset val="204"/>
          </rPr>
          <t xml:space="preserve">
Пожарная безопасность</t>
        </r>
      </text>
    </comment>
  </commentList>
</comments>
</file>

<file path=xl/sharedStrings.xml><?xml version="1.0" encoding="utf-8"?>
<sst xmlns="http://schemas.openxmlformats.org/spreadsheetml/2006/main" count="190" uniqueCount="81">
  <si>
    <t>Членские взносы:</t>
  </si>
  <si>
    <t>№</t>
  </si>
  <si>
    <t>Статьи расходов</t>
  </si>
  <si>
    <t>Период</t>
  </si>
  <si>
    <t>Кол-во в год</t>
  </si>
  <si>
    <t>Руб./период</t>
  </si>
  <si>
    <t>Бюджет 2024-2025</t>
  </si>
  <si>
    <t>1 очередь</t>
  </si>
  <si>
    <t>2 очередь</t>
  </si>
  <si>
    <t>Реальные расходы 2023-2024</t>
  </si>
  <si>
    <t>Бюджет 2023-2024 (включая расходы по голосованию)</t>
  </si>
  <si>
    <t>Председатель</t>
  </si>
  <si>
    <t>месяц</t>
  </si>
  <si>
    <t>Менеджер поселка</t>
  </si>
  <si>
    <t>Охрана 1</t>
  </si>
  <si>
    <t>Охрана 2</t>
  </si>
  <si>
    <t>Ответственный за электричество</t>
  </si>
  <si>
    <t>Налоги ФОТ</t>
  </si>
  <si>
    <t>Бухгалтерское обслуживание (аутсорс)</t>
  </si>
  <si>
    <t>Обслуживание р/с (банк), ЭЦП</t>
  </si>
  <si>
    <t>мес</t>
  </si>
  <si>
    <t>Досудебная работа с должниками</t>
  </si>
  <si>
    <t>год</t>
  </si>
  <si>
    <t>Содержание имущества общего пользования, хоз. нужды, инвентарь</t>
  </si>
  <si>
    <t>Рабочий по поселку</t>
  </si>
  <si>
    <t>Общее эл-во (в т.ч. потери в сетях)</t>
  </si>
  <si>
    <t xml:space="preserve">Вывоз мусора </t>
  </si>
  <si>
    <t>Cотовая связь_охрана, АСКУЭ</t>
  </si>
  <si>
    <t>Итого Членские взносы:</t>
  </si>
  <si>
    <t>Целевые взносы:</t>
  </si>
  <si>
    <t>Бюджет 2023-2024</t>
  </si>
  <si>
    <t>Поддержание и благоустройство территории озера, контроль качества воды (чистка, зарыбление озера)</t>
  </si>
  <si>
    <t>Дамба (профилактика, ремонт)</t>
  </si>
  <si>
    <t>Материалы для ремонта дорог</t>
  </si>
  <si>
    <t xml:space="preserve">Работы по ремонту дорог </t>
  </si>
  <si>
    <t>Уборка снега (2 очередь - только общая дорога)</t>
  </si>
  <si>
    <t>Покос</t>
  </si>
  <si>
    <t xml:space="preserve">Проведение мероприятий поселка </t>
  </si>
  <si>
    <t>Прочие</t>
  </si>
  <si>
    <t>Итого Целевые взносы:</t>
  </si>
  <si>
    <t>Бюджет расходов ТСН "Раздолье" на 2024-2025 год</t>
  </si>
  <si>
    <t>Долги по взносам по состоянию на 02.05.2024:</t>
  </si>
  <si>
    <t>Должники от 100 тысяч. рублей:</t>
  </si>
  <si>
    <t>5 собственников</t>
  </si>
  <si>
    <t>руб.</t>
  </si>
  <si>
    <t>Должники от 30 тысяч. рублей:</t>
  </si>
  <si>
    <t>8 собственников</t>
  </si>
  <si>
    <t>Должники от 10 тысяч. рублей:</t>
  </si>
  <si>
    <t>24 собственника</t>
  </si>
  <si>
    <t>Адвокат (суды с должниками 18-31, 25-26, 41, 42, 44)</t>
  </si>
  <si>
    <t>Бюджет доходов ТСН "Раздолье" на 2024-2025 год</t>
  </si>
  <si>
    <t>Тариф</t>
  </si>
  <si>
    <t>Инвестиционный</t>
  </si>
  <si>
    <t>Площадь участков, сот.</t>
  </si>
  <si>
    <t>Руб./сот. в год</t>
  </si>
  <si>
    <t>Итого доходов от Членских взносов:</t>
  </si>
  <si>
    <t>Итого доходов от Целевых взносов:</t>
  </si>
  <si>
    <t>Недостающую сумму доходов планируется получить за счет погашения задолженности за предыдущие периоды:</t>
  </si>
  <si>
    <t>Финансово-экономическое обоснование расходной части сметы ТСН "Раздолье" на 2024-2025 год:</t>
  </si>
  <si>
    <t>Комментарий в обоснование планируемого размера расхода</t>
  </si>
  <si>
    <t>Месячная оплата труда председателя определена по нижней границе исходя из трудозатрат и сложившейся в других ТСН практики</t>
  </si>
  <si>
    <t>Месячная оплата труда менеджера определена по нижней границе исходя из трудозатрат и сложившейся в других ТСН практики</t>
  </si>
  <si>
    <t>Месячная оплата труда охранника определена по нижней границе исходя из трудозатрат и сложившейся в других ТСН практики</t>
  </si>
  <si>
    <t>Месячная оплата труда ответственного за передачу данных по элетропотреблению определена по нижней границе исходя из трудозатрат и сложившейся в других ТСН практики</t>
  </si>
  <si>
    <t>В соответствии с законодательством РФ</t>
  </si>
  <si>
    <t>В соответствии с договором с подрядной организацией и фактическим расходом предыдущего периода</t>
  </si>
  <si>
    <t>В соответствии с договором с подрядной организацией</t>
  </si>
  <si>
    <t>В соответствии с планируемыми трудозатратами и фактическим расходом предыдущего периода</t>
  </si>
  <si>
    <t> • Федеральным законом от 29.07.2017 № 217-ФЗ "О ведении гражданами садоводства и огородничества для собственных нужд и о внесении изменений в отдельные законодательные акты Российской Федерации"; </t>
  </si>
  <si>
    <t>В соответствии с договором с исполнителем (подсчет в выделенной цветом ячейке)</t>
  </si>
  <si>
    <t>В соответствии с фактическим расходом предыдущего периода</t>
  </si>
  <si>
    <t>В соответствии с необходимостью и сложившейся в других ТСН практики</t>
  </si>
  <si>
    <t>В соответствии с договором с исполнителем и фактическим расходом предыдущего периода</t>
  </si>
  <si>
    <t>В соответствии с необходимостью, договором с подрядчиками и фактическим расходом предыдущего периода</t>
  </si>
  <si>
    <t>В соответствии с необходимостью, стоимостью материаолов и фактическим расходом предыдущего периода</t>
  </si>
  <si>
    <t>В соответствии с необходимостью, стоимостью работ и фактическим расходом предыдущего периода</t>
  </si>
  <si>
    <t>В соответствии с необходимостью, стоимостью материалов и работ</t>
  </si>
  <si>
    <t>Настоящее финансово-экономическое обоснование является неотъемлемой частью приходно-расходной сметы ТСН "Раздолье" на 2024-2025 год, подготовлено в соответствии с:</t>
  </si>
  <si>
    <t>• Анализом хозяйственной деятельности ТСН "Раздолье" за 2023-2024 год;</t>
  </si>
  <si>
    <t> • Конъюнктурного анализа цен на товары и услуги по итогам расходов за 2023-2024 год. </t>
  </si>
  <si>
    <t>Утверждено Решением очередного общего собрания от «______» ____________________ 2024 года.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</si>
</sst>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1"/>
      <color rgb="FF0070C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i/>
      <sz val="11"/>
      <color rgb="FF0070C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8"/>
      <color theme="4"/>
      <name val="Arial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43" fontId="20" fillId="0" borderId="0" applyFont="0" applyFill="0" applyBorder="0" applyAlignment="0" applyProtection="0"/>
  </cellStyleXfs>
  <cellXfs count="107">
    <xf numFmtId="0" fontId="0" fillId="0" borderId="0" xfId="0"/>
    <xf numFmtId="0" fontId="4" fillId="2" borderId="0" xfId="2" applyFont="1" applyFill="1" applyAlignment="1">
      <alignment vertical="top"/>
    </xf>
    <xf numFmtId="0" fontId="5" fillId="2" borderId="0" xfId="2" applyFont="1" applyFill="1" applyAlignment="1">
      <alignment vertical="top"/>
    </xf>
    <xf numFmtId="0" fontId="4" fillId="2" borderId="0" xfId="2" applyFont="1" applyFill="1" applyAlignment="1">
      <alignment horizontal="center" vertical="top"/>
    </xf>
    <xf numFmtId="4" fontId="4" fillId="2" borderId="0" xfId="2" applyNumberFormat="1" applyFont="1" applyFill="1" applyAlignment="1">
      <alignment vertical="top"/>
    </xf>
    <xf numFmtId="4" fontId="6" fillId="2" borderId="0" xfId="2" applyNumberFormat="1" applyFont="1" applyFill="1" applyAlignment="1">
      <alignment vertical="top"/>
    </xf>
    <xf numFmtId="0" fontId="4" fillId="0" borderId="0" xfId="2" applyFont="1" applyAlignment="1">
      <alignment vertical="top"/>
    </xf>
    <xf numFmtId="0" fontId="3" fillId="2" borderId="0" xfId="2" applyFill="1" applyAlignment="1">
      <alignment vertical="top"/>
    </xf>
    <xf numFmtId="0" fontId="7" fillId="2" borderId="0" xfId="2" applyFont="1" applyFill="1" applyAlignment="1">
      <alignment vertical="top"/>
    </xf>
    <xf numFmtId="0" fontId="3" fillId="2" borderId="0" xfId="2" applyFill="1" applyAlignment="1">
      <alignment horizontal="center" vertical="top"/>
    </xf>
    <xf numFmtId="4" fontId="8" fillId="2" borderId="0" xfId="2" applyNumberFormat="1" applyFont="1" applyFill="1" applyAlignment="1">
      <alignment vertical="top"/>
    </xf>
    <xf numFmtId="0" fontId="3" fillId="0" borderId="0" xfId="2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2" applyFont="1" applyFill="1" applyAlignment="1">
      <alignment vertical="top"/>
    </xf>
    <xf numFmtId="0" fontId="8" fillId="2" borderId="0" xfId="2" applyFont="1" applyFill="1" applyAlignment="1">
      <alignment horizontal="center" vertical="top"/>
    </xf>
    <xf numFmtId="0" fontId="8" fillId="0" borderId="0" xfId="2" applyFont="1" applyAlignment="1">
      <alignment vertical="top"/>
    </xf>
    <xf numFmtId="0" fontId="3" fillId="2" borderId="1" xfId="2" applyFill="1" applyBorder="1" applyAlignment="1">
      <alignment vertical="top"/>
    </xf>
    <xf numFmtId="0" fontId="3" fillId="2" borderId="1" xfId="2" applyFill="1" applyBorder="1" applyAlignment="1">
      <alignment horizontal="center" vertical="top"/>
    </xf>
    <xf numFmtId="0" fontId="3" fillId="2" borderId="1" xfId="2" applyFill="1" applyBorder="1" applyAlignment="1">
      <alignment horizontal="center" vertical="top" wrapText="1"/>
    </xf>
    <xf numFmtId="4" fontId="4" fillId="2" borderId="1" xfId="2" applyNumberFormat="1" applyFont="1" applyFill="1" applyBorder="1" applyAlignment="1">
      <alignment horizontal="center" vertical="top"/>
    </xf>
    <xf numFmtId="4" fontId="6" fillId="2" borderId="1" xfId="2" applyNumberFormat="1" applyFont="1" applyFill="1" applyBorder="1" applyAlignment="1">
      <alignment horizontal="center" vertical="top" wrapText="1"/>
    </xf>
    <xf numFmtId="0" fontId="3" fillId="0" borderId="1" xfId="2" applyBorder="1" applyAlignment="1">
      <alignment vertical="top"/>
    </xf>
    <xf numFmtId="0" fontId="8" fillId="0" borderId="1" xfId="2" applyFont="1" applyBorder="1" applyAlignment="1">
      <alignment vertical="top"/>
    </xf>
    <xf numFmtId="0" fontId="3" fillId="0" borderId="1" xfId="2" applyBorder="1" applyAlignment="1">
      <alignment horizontal="center" vertical="top"/>
    </xf>
    <xf numFmtId="3" fontId="10" fillId="0" borderId="1" xfId="2" applyNumberFormat="1" applyFont="1" applyBorder="1" applyAlignment="1">
      <alignment horizontal="center" vertical="top"/>
    </xf>
    <xf numFmtId="3" fontId="12" fillId="0" borderId="1" xfId="2" applyNumberFormat="1" applyFont="1" applyBorder="1" applyAlignment="1">
      <alignment horizontal="center" vertical="top"/>
    </xf>
    <xf numFmtId="4" fontId="15" fillId="3" borderId="1" xfId="2" applyNumberFormat="1" applyFont="1" applyFill="1" applyBorder="1" applyAlignment="1">
      <alignment vertical="top"/>
    </xf>
    <xf numFmtId="0" fontId="15" fillId="0" borderId="1" xfId="2" applyFont="1" applyBorder="1" applyAlignment="1">
      <alignment horizontal="center" vertical="top"/>
    </xf>
    <xf numFmtId="0" fontId="8" fillId="4" borderId="0" xfId="2" applyFont="1" applyFill="1" applyAlignment="1">
      <alignment vertical="top"/>
    </xf>
    <xf numFmtId="0" fontId="8" fillId="4" borderId="0" xfId="2" applyFont="1" applyFill="1" applyAlignment="1">
      <alignment horizontal="center" vertical="top"/>
    </xf>
    <xf numFmtId="4" fontId="4" fillId="4" borderId="0" xfId="2" applyNumberFormat="1" applyFont="1" applyFill="1" applyAlignment="1">
      <alignment vertical="top"/>
    </xf>
    <xf numFmtId="4" fontId="6" fillId="4" borderId="0" xfId="2" applyNumberFormat="1" applyFont="1" applyFill="1" applyAlignment="1">
      <alignment vertical="top"/>
    </xf>
    <xf numFmtId="4" fontId="8" fillId="4" borderId="0" xfId="2" applyNumberFormat="1" applyFont="1" applyFill="1" applyAlignment="1">
      <alignment vertical="top"/>
    </xf>
    <xf numFmtId="4" fontId="8" fillId="2" borderId="1" xfId="2" applyNumberFormat="1" applyFont="1" applyFill="1" applyBorder="1" applyAlignment="1">
      <alignment horizontal="center" vertical="top"/>
    </xf>
    <xf numFmtId="4" fontId="6" fillId="2" borderId="1" xfId="2" applyNumberFormat="1" applyFont="1" applyFill="1" applyBorder="1" applyAlignment="1">
      <alignment horizontal="center" vertical="top"/>
    </xf>
    <xf numFmtId="0" fontId="3" fillId="2" borderId="1" xfId="2" applyFill="1" applyBorder="1" applyAlignment="1">
      <alignment vertical="top" shrinkToFit="1"/>
    </xf>
    <xf numFmtId="4" fontId="3" fillId="0" borderId="1" xfId="2" applyNumberFormat="1" applyBorder="1" applyAlignment="1">
      <alignment vertical="top"/>
    </xf>
    <xf numFmtId="0" fontId="3" fillId="2" borderId="1" xfId="2" applyFill="1" applyBorder="1" applyAlignment="1">
      <alignment vertical="top" wrapText="1" shrinkToFit="1"/>
    </xf>
    <xf numFmtId="4" fontId="3" fillId="2" borderId="1" xfId="2" applyNumberFormat="1" applyFill="1" applyBorder="1" applyAlignment="1">
      <alignment vertical="top"/>
    </xf>
    <xf numFmtId="0" fontId="11" fillId="2" borderId="0" xfId="2" applyFont="1" applyFill="1" applyAlignment="1">
      <alignment vertical="top"/>
    </xf>
    <xf numFmtId="0" fontId="11" fillId="2" borderId="0" xfId="2" applyFont="1" applyFill="1" applyAlignment="1">
      <alignment horizontal="center" vertical="top"/>
    </xf>
    <xf numFmtId="4" fontId="10" fillId="2" borderId="0" xfId="2" applyNumberFormat="1" applyFont="1" applyFill="1" applyAlignment="1">
      <alignment vertical="top"/>
    </xf>
    <xf numFmtId="4" fontId="12" fillId="2" borderId="0" xfId="2" applyNumberFormat="1" applyFont="1" applyFill="1" applyAlignment="1">
      <alignment vertical="top"/>
    </xf>
    <xf numFmtId="4" fontId="13" fillId="2" borderId="0" xfId="2" applyNumberFormat="1" applyFont="1" applyFill="1" applyAlignment="1">
      <alignment vertical="top"/>
    </xf>
    <xf numFmtId="0" fontId="11" fillId="0" borderId="0" xfId="2" applyFont="1" applyAlignment="1">
      <alignment vertical="top"/>
    </xf>
    <xf numFmtId="4" fontId="4" fillId="0" borderId="1" xfId="2" applyNumberFormat="1" applyFont="1" applyFill="1" applyBorder="1" applyAlignment="1">
      <alignment vertical="top"/>
    </xf>
    <xf numFmtId="0" fontId="8" fillId="2" borderId="1" xfId="2" applyFont="1" applyFill="1" applyBorder="1" applyAlignment="1">
      <alignment vertical="top"/>
    </xf>
    <xf numFmtId="0" fontId="8" fillId="2" borderId="1" xfId="2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top" wrapText="1"/>
    </xf>
    <xf numFmtId="0" fontId="3" fillId="2" borderId="1" xfId="2" applyFill="1" applyBorder="1" applyAlignment="1">
      <alignment vertical="top" wrapText="1"/>
    </xf>
    <xf numFmtId="4" fontId="4" fillId="2" borderId="1" xfId="2" applyNumberFormat="1" applyFont="1" applyFill="1" applyBorder="1" applyAlignment="1">
      <alignment horizontal="right" vertical="top"/>
    </xf>
    <xf numFmtId="0" fontId="14" fillId="0" borderId="0" xfId="2" applyFont="1" applyFill="1" applyAlignment="1">
      <alignment vertical="top"/>
    </xf>
    <xf numFmtId="0" fontId="15" fillId="0" borderId="1" xfId="2" applyFont="1" applyFill="1" applyBorder="1" applyAlignment="1">
      <alignment vertical="top"/>
    </xf>
    <xf numFmtId="0" fontId="15" fillId="0" borderId="1" xfId="2" applyFont="1" applyFill="1" applyBorder="1" applyAlignment="1">
      <alignment horizontal="center" vertical="top"/>
    </xf>
    <xf numFmtId="4" fontId="15" fillId="0" borderId="1" xfId="2" applyNumberFormat="1" applyFont="1" applyFill="1" applyBorder="1" applyAlignment="1">
      <alignment vertical="top"/>
    </xf>
    <xf numFmtId="4" fontId="6" fillId="0" borderId="1" xfId="2" applyNumberFormat="1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15" fillId="0" borderId="1" xfId="2" applyFont="1" applyFill="1" applyBorder="1" applyAlignment="1">
      <alignment vertical="top" shrinkToFit="1"/>
    </xf>
    <xf numFmtId="4" fontId="15" fillId="0" borderId="2" xfId="2" applyNumberFormat="1" applyFont="1" applyFill="1" applyBorder="1" applyAlignment="1">
      <alignment vertical="top"/>
    </xf>
    <xf numFmtId="0" fontId="3" fillId="0" borderId="1" xfId="2" applyFill="1" applyBorder="1" applyAlignment="1">
      <alignment vertical="top"/>
    </xf>
    <xf numFmtId="0" fontId="3" fillId="0" borderId="1" xfId="2" applyFill="1" applyBorder="1" applyAlignment="1">
      <alignment vertical="top" wrapText="1" shrinkToFit="1"/>
    </xf>
    <xf numFmtId="4" fontId="3" fillId="0" borderId="1" xfId="2" applyNumberFormat="1" applyFill="1" applyBorder="1" applyAlignment="1">
      <alignment vertical="top"/>
    </xf>
    <xf numFmtId="4" fontId="6" fillId="0" borderId="1" xfId="2" applyNumberFormat="1" applyFont="1" applyFill="1" applyBorder="1" applyAlignment="1">
      <alignment horizontal="center" vertical="top"/>
    </xf>
    <xf numFmtId="4" fontId="8" fillId="0" borderId="1" xfId="2" applyNumberFormat="1" applyFont="1" applyFill="1" applyBorder="1" applyAlignment="1">
      <alignment horizontal="center" vertical="top"/>
    </xf>
    <xf numFmtId="0" fontId="3" fillId="0" borderId="1" xfId="2" applyFill="1" applyBorder="1" applyAlignment="1">
      <alignment vertical="top" shrinkToFit="1"/>
    </xf>
    <xf numFmtId="0" fontId="3" fillId="0" borderId="1" xfId="2" applyFill="1" applyBorder="1" applyAlignment="1">
      <alignment horizontal="center" vertical="top"/>
    </xf>
    <xf numFmtId="3" fontId="3" fillId="0" borderId="1" xfId="2" applyNumberFormat="1" applyFill="1" applyBorder="1" applyAlignment="1">
      <alignment horizontal="center" vertical="top"/>
    </xf>
    <xf numFmtId="43" fontId="21" fillId="0" borderId="1" xfId="4" applyFont="1" applyFill="1" applyBorder="1" applyAlignment="1">
      <alignment vertical="top"/>
    </xf>
    <xf numFmtId="3" fontId="10" fillId="0" borderId="1" xfId="2" applyNumberFormat="1" applyFont="1" applyBorder="1" applyAlignment="1">
      <alignment horizontal="right" vertical="top"/>
    </xf>
    <xf numFmtId="0" fontId="8" fillId="2" borderId="1" xfId="2" applyFont="1" applyFill="1" applyBorder="1" applyAlignment="1">
      <alignment horizontal="right" vertical="top"/>
    </xf>
    <xf numFmtId="43" fontId="3" fillId="0" borderId="1" xfId="1" applyFont="1" applyBorder="1" applyAlignment="1">
      <alignment vertical="top"/>
    </xf>
    <xf numFmtId="43" fontId="15" fillId="0" borderId="1" xfId="1" applyFont="1" applyFill="1" applyBorder="1" applyAlignment="1">
      <alignment vertical="top"/>
    </xf>
    <xf numFmtId="43" fontId="8" fillId="4" borderId="0" xfId="1" applyFont="1" applyFill="1" applyAlignment="1">
      <alignment vertical="top"/>
    </xf>
    <xf numFmtId="0" fontId="11" fillId="0" borderId="0" xfId="2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4" fontId="13" fillId="0" borderId="0" xfId="2" applyNumberFormat="1" applyFont="1" applyFill="1" applyAlignment="1">
      <alignment vertical="top"/>
    </xf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64" fontId="0" fillId="0" borderId="0" xfId="1" applyNumberFormat="1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0" fillId="2" borderId="0" xfId="2" applyFont="1" applyFill="1" applyAlignment="1">
      <alignment vertical="top"/>
    </xf>
    <xf numFmtId="0" fontId="10" fillId="2" borderId="0" xfId="2" applyFont="1" applyFill="1" applyAlignment="1">
      <alignment horizontal="center" vertical="top"/>
    </xf>
    <xf numFmtId="0" fontId="10" fillId="0" borderId="0" xfId="2" applyFont="1" applyAlignment="1">
      <alignment vertical="top"/>
    </xf>
    <xf numFmtId="0" fontId="22" fillId="0" borderId="0" xfId="2" applyFont="1" applyFill="1" applyAlignment="1">
      <alignment vertical="top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164" fontId="19" fillId="0" borderId="0" xfId="1" applyNumberFormat="1" applyFont="1" applyFill="1" applyAlignment="1">
      <alignment horizontal="right"/>
    </xf>
    <xf numFmtId="4" fontId="22" fillId="0" borderId="0" xfId="2" applyNumberFormat="1" applyFont="1" applyFill="1" applyAlignment="1">
      <alignment vertical="top"/>
    </xf>
    <xf numFmtId="4" fontId="8" fillId="2" borderId="2" xfId="2" applyNumberFormat="1" applyFont="1" applyFill="1" applyBorder="1" applyAlignment="1">
      <alignment horizontal="center" vertical="top" wrapText="1"/>
    </xf>
    <xf numFmtId="3" fontId="13" fillId="0" borderId="2" xfId="2" applyNumberFormat="1" applyFont="1" applyBorder="1" applyAlignment="1">
      <alignment horizontal="center" vertical="top"/>
    </xf>
    <xf numFmtId="4" fontId="16" fillId="0" borderId="2" xfId="2" applyNumberFormat="1" applyFont="1" applyFill="1" applyBorder="1" applyAlignment="1">
      <alignment vertical="top"/>
    </xf>
    <xf numFmtId="0" fontId="22" fillId="2" borderId="0" xfId="2" applyFont="1" applyFill="1" applyAlignment="1">
      <alignment vertical="top"/>
    </xf>
    <xf numFmtId="0" fontId="15" fillId="2" borderId="0" xfId="2" applyFont="1" applyFill="1" applyAlignment="1">
      <alignment vertical="top"/>
    </xf>
    <xf numFmtId="0" fontId="23" fillId="2" borderId="0" xfId="2" applyFont="1" applyFill="1" applyAlignment="1">
      <alignment vertical="top"/>
    </xf>
    <xf numFmtId="0" fontId="23" fillId="2" borderId="1" xfId="2" applyFont="1" applyFill="1" applyBorder="1" applyAlignment="1">
      <alignment horizontal="center" vertical="top"/>
    </xf>
    <xf numFmtId="0" fontId="22" fillId="2" borderId="1" xfId="2" applyFont="1" applyFill="1" applyBorder="1" applyAlignment="1">
      <alignment vertical="top"/>
    </xf>
    <xf numFmtId="0" fontId="22" fillId="0" borderId="1" xfId="2" applyFont="1" applyFill="1" applyBorder="1" applyAlignment="1">
      <alignment vertical="top"/>
    </xf>
    <xf numFmtId="0" fontId="23" fillId="2" borderId="1" xfId="2" applyFont="1" applyFill="1" applyBorder="1" applyAlignment="1">
      <alignment vertical="top"/>
    </xf>
    <xf numFmtId="0" fontId="24" fillId="0" borderId="0" xfId="0" applyFont="1"/>
    <xf numFmtId="0" fontId="3" fillId="2" borderId="0" xfId="2" applyFont="1" applyFill="1" applyAlignment="1">
      <alignment vertical="top"/>
    </xf>
    <xf numFmtId="0" fontId="3" fillId="2" borderId="0" xfId="2" applyFont="1" applyFill="1" applyAlignment="1">
      <alignment horizontal="center" vertical="top"/>
    </xf>
    <xf numFmtId="0" fontId="3" fillId="0" borderId="0" xfId="2" applyFont="1" applyAlignment="1">
      <alignment vertical="top"/>
    </xf>
    <xf numFmtId="0" fontId="25" fillId="0" borderId="0" xfId="0" applyFont="1"/>
  </cellXfs>
  <cellStyles count="5">
    <cellStyle name="Обычный" xfId="0" builtinId="0"/>
    <cellStyle name="Обычный 2" xfId="2" xr:uid="{10731A0F-29B0-44E5-8D09-A5825E111EF7}"/>
    <cellStyle name="Обычный 4" xfId="3" xr:uid="{4BF7DC8B-D194-4067-A816-8A61EC12D382}"/>
    <cellStyle name="Финансовый" xfId="1" builtinId="3"/>
    <cellStyle name="Финансовый 2" xfId="4" xr:uid="{947B5215-40E3-497A-885D-76562D243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7;&#1044;&#1054;&#1051;&#1068;&#1045;/C&#1084;&#1077;&#1090;&#1099;/2023/&#1056;&#1072;&#1089;&#1093;&#1086;&#1076;&#1099;%20&#1058;&#1057;&#1053;%20&#1079;&#1072;%202023%20-%202024%20&#1075;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2023-24"/>
      <sheetName val="ээ"/>
      <sheetName val="05-09"/>
      <sheetName val="10-12"/>
      <sheetName val="1-4"/>
      <sheetName val="Голосование"/>
      <sheetName val="План-фактный анализ 2023-2024"/>
      <sheetName val="контакты"/>
      <sheetName val="участки"/>
      <sheetName val="План-фактный анализ 2022-2023"/>
      <sheetName val="Юре"/>
    </sheetNames>
    <sheetDataSet>
      <sheetData sheetId="0">
        <row r="8">
          <cell r="H8">
            <v>120000</v>
          </cell>
          <cell r="I8">
            <v>120000</v>
          </cell>
        </row>
        <row r="9">
          <cell r="H9">
            <v>240000</v>
          </cell>
          <cell r="I9">
            <v>60000</v>
          </cell>
        </row>
        <row r="10">
          <cell r="H10">
            <v>300000</v>
          </cell>
          <cell r="I10">
            <v>310000</v>
          </cell>
        </row>
        <row r="11">
          <cell r="H11">
            <v>300000</v>
          </cell>
          <cell r="I11">
            <v>310000</v>
          </cell>
        </row>
        <row r="12">
          <cell r="H12">
            <v>60000</v>
          </cell>
          <cell r="I12">
            <v>60525</v>
          </cell>
        </row>
        <row r="13">
          <cell r="H13">
            <v>162432</v>
          </cell>
          <cell r="I13">
            <v>321853.90000000002</v>
          </cell>
        </row>
        <row r="14">
          <cell r="H14">
            <v>120000</v>
          </cell>
          <cell r="I14">
            <v>174414</v>
          </cell>
        </row>
        <row r="15">
          <cell r="H15">
            <v>10000</v>
          </cell>
        </row>
        <row r="16">
          <cell r="H16">
            <v>4000</v>
          </cell>
          <cell r="I16">
            <v>3300</v>
          </cell>
        </row>
        <row r="17">
          <cell r="H17">
            <v>13200</v>
          </cell>
          <cell r="I17">
            <v>13796.349999999999</v>
          </cell>
        </row>
        <row r="19">
          <cell r="H19">
            <v>100000</v>
          </cell>
          <cell r="I19">
            <v>66779.040000000008</v>
          </cell>
        </row>
        <row r="20">
          <cell r="H20">
            <v>120000</v>
          </cell>
          <cell r="I20">
            <v>154085.13</v>
          </cell>
        </row>
        <row r="21">
          <cell r="H21">
            <v>120000</v>
          </cell>
          <cell r="I21">
            <v>51000</v>
          </cell>
        </row>
        <row r="22">
          <cell r="H22">
            <v>120000</v>
          </cell>
          <cell r="I22">
            <v>359570.83999999997</v>
          </cell>
        </row>
        <row r="23">
          <cell r="H23">
            <v>60000</v>
          </cell>
        </row>
        <row r="24">
          <cell r="H24">
            <v>150000</v>
          </cell>
          <cell r="I24">
            <v>192686.77000000002</v>
          </cell>
        </row>
        <row r="25">
          <cell r="H25">
            <v>9600</v>
          </cell>
          <cell r="I25">
            <v>2500</v>
          </cell>
        </row>
        <row r="32">
          <cell r="I32">
            <v>186140</v>
          </cell>
        </row>
        <row r="36">
          <cell r="H36">
            <v>250000</v>
          </cell>
          <cell r="I36">
            <v>275500</v>
          </cell>
        </row>
        <row r="37">
          <cell r="H37">
            <v>200000</v>
          </cell>
          <cell r="I37">
            <v>201570</v>
          </cell>
        </row>
        <row r="38">
          <cell r="H38">
            <v>50000</v>
          </cell>
          <cell r="I38">
            <v>61000</v>
          </cell>
        </row>
        <row r="39">
          <cell r="H39">
            <v>50000</v>
          </cell>
        </row>
        <row r="40">
          <cell r="I40">
            <v>29940</v>
          </cell>
        </row>
        <row r="41">
          <cell r="H41">
            <v>231578.94736842101</v>
          </cell>
          <cell r="I41">
            <v>27500</v>
          </cell>
        </row>
        <row r="42">
          <cell r="H42">
            <v>50000</v>
          </cell>
          <cell r="I42">
            <v>25400</v>
          </cell>
        </row>
        <row r="43">
          <cell r="H43">
            <v>10000</v>
          </cell>
          <cell r="I43">
            <v>10915.83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F73B-08C4-4004-9141-A31170D306C1}">
  <sheetPr>
    <tabColor rgb="FF92D050"/>
  </sheetPr>
  <dimension ref="A1:X82"/>
  <sheetViews>
    <sheetView tabSelected="1" zoomScaleNormal="100" workbookViewId="0">
      <selection activeCell="E27" sqref="E27"/>
    </sheetView>
  </sheetViews>
  <sheetFormatPr defaultColWidth="11.5546875" defaultRowHeight="14.4" x14ac:dyDescent="0.3"/>
  <cols>
    <col min="1" max="1" width="6.109375" style="7" customWidth="1"/>
    <col min="2" max="2" width="3.109375" style="7" customWidth="1"/>
    <col min="3" max="3" width="48.77734375" style="7" customWidth="1"/>
    <col min="4" max="4" width="11.44140625" style="9" customWidth="1"/>
    <col min="5" max="5" width="10.33203125" style="9" customWidth="1"/>
    <col min="6" max="6" width="14" style="7" customWidth="1"/>
    <col min="7" max="7" width="17.77734375" style="4" customWidth="1"/>
    <col min="8" max="8" width="17.77734375" style="5" customWidth="1"/>
    <col min="9" max="9" width="17.77734375" style="10" customWidth="1"/>
    <col min="10" max="24" width="11.44140625" style="7" customWidth="1"/>
    <col min="25" max="16384" width="11.5546875" style="11"/>
  </cols>
  <sheetData>
    <row r="1" spans="1:24" s="44" customFormat="1" x14ac:dyDescent="0.3">
      <c r="A1" s="39"/>
      <c r="B1" s="39"/>
      <c r="C1" s="39"/>
      <c r="D1" s="40"/>
      <c r="E1" s="40"/>
      <c r="F1" s="39"/>
      <c r="G1" s="41"/>
      <c r="H1" s="42"/>
      <c r="I1" s="43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s="44" customFormat="1" x14ac:dyDescent="0.3">
      <c r="A2" s="39"/>
      <c r="B2" s="39"/>
      <c r="C2" s="39"/>
      <c r="D2" s="40"/>
      <c r="E2" s="40"/>
      <c r="F2" s="39"/>
      <c r="G2" s="41"/>
      <c r="H2" s="42"/>
      <c r="I2" s="43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s="6" customFormat="1" ht="21" x14ac:dyDescent="0.3">
      <c r="A3" s="1"/>
      <c r="B3" s="2" t="s">
        <v>50</v>
      </c>
      <c r="C3" s="1"/>
      <c r="D3" s="3"/>
      <c r="E3" s="3"/>
      <c r="F3" s="1"/>
      <c r="G3" s="4"/>
      <c r="H3" s="5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x14ac:dyDescent="0.3">
      <c r="B4" s="8"/>
    </row>
    <row r="5" spans="1:24" s="15" customFormat="1" ht="18" x14ac:dyDescent="0.3">
      <c r="A5" s="12"/>
      <c r="B5" s="13" t="s">
        <v>0</v>
      </c>
      <c r="C5" s="13"/>
      <c r="D5" s="14"/>
      <c r="E5" s="14"/>
      <c r="F5" s="12"/>
      <c r="G5" s="4"/>
      <c r="H5" s="5"/>
      <c r="I5" s="10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5" customFormat="1" ht="31.2" customHeight="1" x14ac:dyDescent="0.3">
      <c r="A6" s="12"/>
      <c r="B6" s="46" t="s">
        <v>1</v>
      </c>
      <c r="C6" s="46" t="s">
        <v>51</v>
      </c>
      <c r="D6" s="48" t="s">
        <v>54</v>
      </c>
      <c r="E6" s="48"/>
      <c r="F6" s="69" t="s">
        <v>53</v>
      </c>
      <c r="G6" s="19" t="s">
        <v>6</v>
      </c>
      <c r="H6" s="5"/>
      <c r="I6" s="10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x14ac:dyDescent="0.3">
      <c r="B7" s="21">
        <v>1</v>
      </c>
      <c r="C7" s="52" t="s">
        <v>7</v>
      </c>
      <c r="D7" s="67">
        <f>1868.13</f>
        <v>1868.13</v>
      </c>
      <c r="E7" s="23"/>
      <c r="F7" s="70">
        <v>763.83</v>
      </c>
      <c r="G7" s="68">
        <f>D7*F7</f>
        <v>1426933.7379000001</v>
      </c>
    </row>
    <row r="8" spans="1:24" s="51" customFormat="1" x14ac:dyDescent="0.3">
      <c r="B8" s="52">
        <v>2</v>
      </c>
      <c r="C8" s="52" t="s">
        <v>8</v>
      </c>
      <c r="D8" s="67">
        <f>1606.27</f>
        <v>1606.27</v>
      </c>
      <c r="E8" s="53"/>
      <c r="F8" s="71">
        <v>109.41</v>
      </c>
      <c r="G8" s="68">
        <f t="shared" ref="G8:G9" si="0">D8*F8</f>
        <v>175742.0007</v>
      </c>
      <c r="H8" s="5"/>
      <c r="I8" s="10"/>
    </row>
    <row r="9" spans="1:24" s="56" customFormat="1" x14ac:dyDescent="0.3">
      <c r="B9" s="52">
        <v>3</v>
      </c>
      <c r="C9" s="52" t="s">
        <v>52</v>
      </c>
      <c r="D9" s="67">
        <f>1368.74</f>
        <v>1368.74</v>
      </c>
      <c r="E9" s="53"/>
      <c r="F9" s="71">
        <v>365.73</v>
      </c>
      <c r="G9" s="68">
        <f t="shared" si="0"/>
        <v>500589.28020000004</v>
      </c>
      <c r="H9" s="5"/>
      <c r="I9" s="10"/>
    </row>
    <row r="10" spans="1:24" s="15" customFormat="1" ht="15.6" customHeight="1" x14ac:dyDescent="0.3">
      <c r="A10" s="12"/>
      <c r="B10" s="28" t="s">
        <v>55</v>
      </c>
      <c r="C10" s="28"/>
      <c r="D10" s="29"/>
      <c r="E10" s="29"/>
      <c r="F10" s="72">
        <f>SUM(F7:F9)</f>
        <v>1238.97</v>
      </c>
      <c r="G10" s="30">
        <f>SUM(G7:G9)</f>
        <v>2103265.0188000002</v>
      </c>
      <c r="H10" s="5"/>
      <c r="I10" s="1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1" x14ac:dyDescent="0.3">
      <c r="B11" s="8"/>
    </row>
    <row r="12" spans="1:24" s="15" customFormat="1" ht="18" x14ac:dyDescent="0.3">
      <c r="A12" s="12"/>
      <c r="B12" s="13" t="s">
        <v>29</v>
      </c>
      <c r="C12" s="13"/>
      <c r="D12" s="14"/>
      <c r="E12" s="14"/>
      <c r="F12" s="12"/>
      <c r="G12" s="4"/>
      <c r="H12" s="5"/>
      <c r="I12" s="10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5" customFormat="1" ht="31.2" customHeight="1" x14ac:dyDescent="0.3">
      <c r="A13" s="12"/>
      <c r="B13" s="46" t="s">
        <v>1</v>
      </c>
      <c r="C13" s="46" t="s">
        <v>51</v>
      </c>
      <c r="D13" s="48" t="s">
        <v>54</v>
      </c>
      <c r="E13" s="48"/>
      <c r="F13" s="69" t="s">
        <v>53</v>
      </c>
      <c r="G13" s="19" t="s">
        <v>6</v>
      </c>
      <c r="H13" s="5"/>
      <c r="I13" s="1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x14ac:dyDescent="0.3">
      <c r="B14" s="21">
        <v>4</v>
      </c>
      <c r="C14" s="52" t="s">
        <v>7</v>
      </c>
      <c r="D14" s="67">
        <f>544.91</f>
        <v>544.91</v>
      </c>
      <c r="E14" s="23"/>
      <c r="F14" s="70">
        <v>763.83</v>
      </c>
      <c r="G14" s="68">
        <f>D14*F14</f>
        <v>416218.6053</v>
      </c>
    </row>
    <row r="15" spans="1:24" s="51" customFormat="1" x14ac:dyDescent="0.3">
      <c r="B15" s="52">
        <v>5</v>
      </c>
      <c r="C15" s="52" t="s">
        <v>8</v>
      </c>
      <c r="D15" s="67">
        <f>893.25</f>
        <v>893.25</v>
      </c>
      <c r="E15" s="53"/>
      <c r="F15" s="71">
        <v>109.41</v>
      </c>
      <c r="G15" s="68">
        <f t="shared" ref="G15:G16" si="1">D15*F15</f>
        <v>97730.482499999998</v>
      </c>
      <c r="H15" s="5"/>
      <c r="I15" s="10"/>
    </row>
    <row r="16" spans="1:24" s="56" customFormat="1" x14ac:dyDescent="0.3">
      <c r="B16" s="52">
        <v>6</v>
      </c>
      <c r="C16" s="52" t="s">
        <v>52</v>
      </c>
      <c r="D16" s="67">
        <f>177.39</f>
        <v>177.39</v>
      </c>
      <c r="E16" s="53"/>
      <c r="F16" s="71">
        <v>365.73</v>
      </c>
      <c r="G16" s="68">
        <f t="shared" si="1"/>
        <v>64876.844700000001</v>
      </c>
      <c r="H16" s="5"/>
      <c r="I16" s="10"/>
    </row>
    <row r="17" spans="1:24" s="15" customFormat="1" ht="15.6" customHeight="1" x14ac:dyDescent="0.3">
      <c r="A17" s="12"/>
      <c r="B17" s="28" t="s">
        <v>56</v>
      </c>
      <c r="C17" s="28"/>
      <c r="D17" s="29"/>
      <c r="E17" s="29"/>
      <c r="F17" s="72">
        <f>SUM(F14:F16)</f>
        <v>1238.97</v>
      </c>
      <c r="G17" s="30">
        <f>SUM(G14:G16)</f>
        <v>578825.9325</v>
      </c>
      <c r="H17" s="5"/>
      <c r="I17" s="1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44" customFormat="1" x14ac:dyDescent="0.3">
      <c r="A18" s="39"/>
      <c r="B18" s="39"/>
      <c r="C18" s="39"/>
      <c r="D18" s="40"/>
      <c r="E18" s="40"/>
      <c r="F18" s="39"/>
      <c r="G18" s="41"/>
      <c r="H18" s="42"/>
      <c r="I18" s="43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s="86" customFormat="1" x14ac:dyDescent="0.3">
      <c r="A19" s="84"/>
      <c r="B19" s="84" t="s">
        <v>57</v>
      </c>
      <c r="C19" s="84"/>
      <c r="D19" s="85"/>
      <c r="E19" s="85"/>
      <c r="F19" s="84"/>
      <c r="G19" s="41"/>
      <c r="H19" s="41"/>
      <c r="I19" s="41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s="44" customFormat="1" x14ac:dyDescent="0.3">
      <c r="A20" s="39"/>
      <c r="B20" s="39"/>
      <c r="C20" s="39"/>
      <c r="D20" s="40"/>
      <c r="E20" s="40"/>
      <c r="F20" s="39"/>
      <c r="G20" s="41"/>
      <c r="H20" s="42"/>
      <c r="I20" s="43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s="73" customFormat="1" x14ac:dyDescent="0.3">
      <c r="B21" s="74"/>
      <c r="C21" s="75"/>
      <c r="D21" s="75"/>
      <c r="E21" s="75"/>
      <c r="F21" s="75"/>
      <c r="G21" s="75"/>
      <c r="H21" s="75"/>
      <c r="I21" s="76"/>
    </row>
    <row r="22" spans="1:24" s="73" customFormat="1" x14ac:dyDescent="0.3">
      <c r="B22" s="74" t="s">
        <v>41</v>
      </c>
      <c r="C22" s="75"/>
      <c r="D22" s="75"/>
      <c r="E22" s="75"/>
      <c r="F22" s="75"/>
      <c r="G22" s="77">
        <v>2077179.99</v>
      </c>
      <c r="H22" s="78" t="s">
        <v>44</v>
      </c>
      <c r="I22" s="76"/>
    </row>
    <row r="23" spans="1:24" s="73" customFormat="1" x14ac:dyDescent="0.3">
      <c r="B23" s="79"/>
      <c r="C23" s="80"/>
      <c r="D23" s="80"/>
      <c r="E23" s="80"/>
      <c r="F23" s="80"/>
      <c r="G23" s="80"/>
      <c r="H23" s="80"/>
      <c r="I23" s="76"/>
    </row>
    <row r="24" spans="1:24" s="87" customFormat="1" x14ac:dyDescent="0.3">
      <c r="B24" s="88" t="s">
        <v>42</v>
      </c>
      <c r="C24" s="89"/>
      <c r="D24" s="83" t="s">
        <v>43</v>
      </c>
      <c r="E24" s="89"/>
      <c r="F24" s="89"/>
      <c r="G24" s="90">
        <v>1018797.1499999999</v>
      </c>
      <c r="H24" s="83" t="s">
        <v>44</v>
      </c>
      <c r="I24" s="91"/>
    </row>
    <row r="25" spans="1:24" s="73" customFormat="1" x14ac:dyDescent="0.3">
      <c r="B25" s="79" t="s">
        <v>45</v>
      </c>
      <c r="C25" s="80"/>
      <c r="D25" s="81" t="s">
        <v>46</v>
      </c>
      <c r="E25" s="80"/>
      <c r="F25" s="80"/>
      <c r="G25" s="82">
        <v>379826.9</v>
      </c>
      <c r="H25" s="83" t="s">
        <v>44</v>
      </c>
      <c r="I25" s="76"/>
    </row>
    <row r="26" spans="1:24" s="73" customFormat="1" x14ac:dyDescent="0.3">
      <c r="B26" s="79" t="s">
        <v>47</v>
      </c>
      <c r="C26" s="80"/>
      <c r="D26" s="81" t="s">
        <v>48</v>
      </c>
      <c r="E26" s="80"/>
      <c r="F26" s="80"/>
      <c r="G26" s="82">
        <v>393337.58</v>
      </c>
      <c r="H26" s="83" t="s">
        <v>44</v>
      </c>
      <c r="I26" s="76"/>
    </row>
    <row r="27" spans="1:24" s="73" customFormat="1" x14ac:dyDescent="0.3">
      <c r="B27" s="79"/>
      <c r="C27" s="80"/>
      <c r="D27" s="81"/>
      <c r="E27" s="80"/>
      <c r="F27" s="80"/>
      <c r="G27" s="82"/>
      <c r="H27" s="83"/>
      <c r="I27" s="76"/>
    </row>
    <row r="28" spans="1:24" s="44" customFormat="1" x14ac:dyDescent="0.3">
      <c r="A28" s="39"/>
      <c r="B28" s="39"/>
      <c r="C28" s="39"/>
      <c r="D28" s="40"/>
      <c r="E28" s="40"/>
      <c r="F28" s="39"/>
      <c r="G28" s="41"/>
      <c r="H28" s="42"/>
      <c r="I28" s="43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s="44" customFormat="1" x14ac:dyDescent="0.3">
      <c r="A29" s="39"/>
      <c r="B29" s="39"/>
      <c r="C29" s="39"/>
      <c r="D29" s="40"/>
      <c r="E29" s="40"/>
      <c r="F29" s="39"/>
      <c r="G29" s="41"/>
      <c r="H29" s="42"/>
      <c r="I29" s="43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6" customFormat="1" ht="21" x14ac:dyDescent="0.3">
      <c r="A30" s="1"/>
      <c r="B30" s="2" t="s">
        <v>40</v>
      </c>
      <c r="C30" s="1"/>
      <c r="D30" s="3"/>
      <c r="E30" s="3"/>
      <c r="F30" s="1"/>
      <c r="G30" s="4"/>
      <c r="H30" s="5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1" x14ac:dyDescent="0.3">
      <c r="B31" s="8"/>
    </row>
    <row r="32" spans="1:24" s="15" customFormat="1" ht="18" x14ac:dyDescent="0.3">
      <c r="A32" s="12"/>
      <c r="B32" s="13" t="s">
        <v>0</v>
      </c>
      <c r="C32" s="13"/>
      <c r="D32" s="14"/>
      <c r="E32" s="14"/>
      <c r="F32" s="12"/>
      <c r="G32" s="4"/>
      <c r="H32" s="5"/>
      <c r="I32" s="1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15" customFormat="1" ht="31.2" customHeight="1" x14ac:dyDescent="0.3">
      <c r="A33" s="12"/>
      <c r="B33" s="46" t="s">
        <v>1</v>
      </c>
      <c r="C33" s="46" t="s">
        <v>2</v>
      </c>
      <c r="D33" s="47" t="s">
        <v>3</v>
      </c>
      <c r="E33" s="48" t="s">
        <v>4</v>
      </c>
      <c r="F33" s="47" t="s">
        <v>5</v>
      </c>
      <c r="G33" s="19" t="s">
        <v>6</v>
      </c>
      <c r="H33" s="5"/>
      <c r="I33" s="1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3">
      <c r="B34" s="21"/>
      <c r="C34" s="22"/>
      <c r="D34" s="23"/>
      <c r="E34" s="23"/>
      <c r="F34" s="21"/>
      <c r="G34" s="24"/>
    </row>
    <row r="35" spans="1:24" s="51" customFormat="1" x14ac:dyDescent="0.3">
      <c r="B35" s="52">
        <v>1</v>
      </c>
      <c r="C35" s="52" t="s">
        <v>11</v>
      </c>
      <c r="D35" s="53" t="s">
        <v>12</v>
      </c>
      <c r="E35" s="53">
        <v>12</v>
      </c>
      <c r="F35" s="54">
        <v>25000</v>
      </c>
      <c r="G35" s="45">
        <f>F35 *E35</f>
        <v>300000</v>
      </c>
      <c r="H35" s="5"/>
      <c r="I35" s="10"/>
    </row>
    <row r="36" spans="1:24" s="56" customFormat="1" x14ac:dyDescent="0.3">
      <c r="B36" s="52">
        <v>2</v>
      </c>
      <c r="C36" s="52" t="s">
        <v>13</v>
      </c>
      <c r="D36" s="53" t="s">
        <v>12</v>
      </c>
      <c r="E36" s="53">
        <v>12</v>
      </c>
      <c r="F36" s="54">
        <v>10000</v>
      </c>
      <c r="G36" s="45">
        <f t="shared" ref="G36:G39" si="2">F36 *E36</f>
        <v>120000</v>
      </c>
      <c r="H36" s="5"/>
      <c r="I36" s="10"/>
    </row>
    <row r="37" spans="1:24" s="56" customFormat="1" x14ac:dyDescent="0.3">
      <c r="B37" s="52">
        <v>3</v>
      </c>
      <c r="C37" s="52" t="s">
        <v>14</v>
      </c>
      <c r="D37" s="53" t="s">
        <v>12</v>
      </c>
      <c r="E37" s="53">
        <v>12</v>
      </c>
      <c r="F37" s="54">
        <v>25000</v>
      </c>
      <c r="G37" s="45">
        <f t="shared" si="2"/>
        <v>300000</v>
      </c>
      <c r="H37" s="5"/>
      <c r="I37" s="10"/>
    </row>
    <row r="38" spans="1:24" s="56" customFormat="1" x14ac:dyDescent="0.3">
      <c r="B38" s="52">
        <v>4</v>
      </c>
      <c r="C38" s="52" t="s">
        <v>15</v>
      </c>
      <c r="D38" s="53" t="s">
        <v>12</v>
      </c>
      <c r="E38" s="53">
        <v>12</v>
      </c>
      <c r="F38" s="54">
        <v>25000</v>
      </c>
      <c r="G38" s="45">
        <f t="shared" si="2"/>
        <v>300000</v>
      </c>
      <c r="H38" s="5"/>
      <c r="I38" s="10"/>
    </row>
    <row r="39" spans="1:24" s="56" customFormat="1" x14ac:dyDescent="0.3">
      <c r="B39" s="52">
        <v>5</v>
      </c>
      <c r="C39" s="52" t="s">
        <v>16</v>
      </c>
      <c r="D39" s="53" t="s">
        <v>12</v>
      </c>
      <c r="E39" s="53">
        <v>12</v>
      </c>
      <c r="F39" s="54">
        <f>5000+1000</f>
        <v>6000</v>
      </c>
      <c r="G39" s="45">
        <f t="shared" si="2"/>
        <v>72000</v>
      </c>
      <c r="H39" s="5"/>
      <c r="I39" s="10"/>
    </row>
    <row r="40" spans="1:24" s="56" customFormat="1" x14ac:dyDescent="0.3">
      <c r="B40" s="52">
        <v>6</v>
      </c>
      <c r="C40" s="52" t="s">
        <v>17</v>
      </c>
      <c r="D40" s="53" t="s">
        <v>12</v>
      </c>
      <c r="E40" s="53">
        <v>12</v>
      </c>
      <c r="F40" s="54">
        <f>SUM(F35:F38)/100*50.4</f>
        <v>42840</v>
      </c>
      <c r="G40" s="45">
        <f>F40 *E40</f>
        <v>514080</v>
      </c>
      <c r="H40" s="5"/>
      <c r="I40" s="10"/>
    </row>
    <row r="41" spans="1:24" s="56" customFormat="1" x14ac:dyDescent="0.3">
      <c r="B41" s="52">
        <v>7</v>
      </c>
      <c r="C41" s="52" t="s">
        <v>18</v>
      </c>
      <c r="D41" s="53" t="s">
        <v>12</v>
      </c>
      <c r="E41" s="53">
        <v>12</v>
      </c>
      <c r="F41" s="54">
        <v>20000</v>
      </c>
      <c r="G41" s="45">
        <f t="shared" ref="G41:G45" si="3">F41 *E41</f>
        <v>240000</v>
      </c>
      <c r="H41" s="5"/>
      <c r="I41" s="10"/>
    </row>
    <row r="42" spans="1:24" s="56" customFormat="1" x14ac:dyDescent="0.3">
      <c r="B42" s="52">
        <v>8</v>
      </c>
      <c r="C42" s="52" t="s">
        <v>19</v>
      </c>
      <c r="D42" s="53" t="s">
        <v>20</v>
      </c>
      <c r="E42" s="53">
        <v>12</v>
      </c>
      <c r="F42" s="54">
        <v>1500</v>
      </c>
      <c r="G42" s="45">
        <f t="shared" si="3"/>
        <v>18000</v>
      </c>
      <c r="H42" s="5"/>
      <c r="I42" s="10"/>
    </row>
    <row r="43" spans="1:24" s="56" customFormat="1" x14ac:dyDescent="0.3">
      <c r="B43" s="52">
        <v>9</v>
      </c>
      <c r="C43" s="52" t="s">
        <v>21</v>
      </c>
      <c r="D43" s="53" t="s">
        <v>20</v>
      </c>
      <c r="E43" s="53">
        <v>12</v>
      </c>
      <c r="F43" s="54">
        <v>2500</v>
      </c>
      <c r="G43" s="45">
        <f t="shared" si="3"/>
        <v>30000</v>
      </c>
      <c r="H43" s="5"/>
      <c r="I43" s="10"/>
    </row>
    <row r="44" spans="1:24" s="56" customFormat="1" x14ac:dyDescent="0.3">
      <c r="B44" s="52">
        <v>10</v>
      </c>
      <c r="C44" s="52" t="s">
        <v>49</v>
      </c>
      <c r="D44" s="53" t="s">
        <v>22</v>
      </c>
      <c r="E44" s="53">
        <v>1</v>
      </c>
      <c r="F44" s="54">
        <f>(65000+25000)*2+(80000+25000)*3</f>
        <v>495000</v>
      </c>
      <c r="G44" s="45">
        <f>F44*E44</f>
        <v>495000</v>
      </c>
      <c r="H44" s="5"/>
      <c r="I44" s="10"/>
    </row>
    <row r="45" spans="1:24" s="56" customFormat="1" x14ac:dyDescent="0.3">
      <c r="B45" s="52">
        <v>11</v>
      </c>
      <c r="C45" s="52" t="s">
        <v>23</v>
      </c>
      <c r="D45" s="53" t="s">
        <v>20</v>
      </c>
      <c r="E45" s="53">
        <v>12</v>
      </c>
      <c r="F45" s="54">
        <v>10000</v>
      </c>
      <c r="G45" s="45">
        <f t="shared" si="3"/>
        <v>120000</v>
      </c>
      <c r="H45" s="5"/>
      <c r="I45" s="10"/>
    </row>
    <row r="46" spans="1:24" s="56" customFormat="1" x14ac:dyDescent="0.3">
      <c r="B46" s="52">
        <v>12</v>
      </c>
      <c r="C46" s="52" t="s">
        <v>24</v>
      </c>
      <c r="D46" s="53" t="s">
        <v>20</v>
      </c>
      <c r="E46" s="53">
        <v>12</v>
      </c>
      <c r="F46" s="54">
        <v>10000</v>
      </c>
      <c r="G46" s="45">
        <f>E46*F46</f>
        <v>120000</v>
      </c>
      <c r="H46" s="5"/>
      <c r="I46" s="10"/>
    </row>
    <row r="47" spans="1:24" s="56" customFormat="1" x14ac:dyDescent="0.3">
      <c r="B47" s="52">
        <v>13</v>
      </c>
      <c r="C47" s="52" t="s">
        <v>25</v>
      </c>
      <c r="D47" s="53" t="s">
        <v>20</v>
      </c>
      <c r="E47" s="53">
        <v>12</v>
      </c>
      <c r="F47" s="54">
        <v>30000</v>
      </c>
      <c r="G47" s="45">
        <f>F47 *E47</f>
        <v>360000</v>
      </c>
      <c r="H47" s="5"/>
      <c r="I47" s="10"/>
    </row>
    <row r="48" spans="1:24" s="56" customFormat="1" x14ac:dyDescent="0.3">
      <c r="B48" s="52">
        <v>14</v>
      </c>
      <c r="C48" s="57" t="s">
        <v>26</v>
      </c>
      <c r="D48" s="53" t="s">
        <v>20</v>
      </c>
      <c r="E48" s="53">
        <v>12</v>
      </c>
      <c r="F48" s="58">
        <v>20000</v>
      </c>
      <c r="G48" s="45">
        <f>E48*F48</f>
        <v>240000</v>
      </c>
      <c r="H48" s="5"/>
      <c r="I48" s="10"/>
    </row>
    <row r="49" spans="1:24" s="56" customFormat="1" x14ac:dyDescent="0.3">
      <c r="B49" s="52">
        <v>15</v>
      </c>
      <c r="C49" s="52" t="s">
        <v>27</v>
      </c>
      <c r="D49" s="53" t="s">
        <v>20</v>
      </c>
      <c r="E49" s="53">
        <v>12</v>
      </c>
      <c r="F49" s="54">
        <v>1000</v>
      </c>
      <c r="G49" s="45">
        <f>E49*F49</f>
        <v>12000</v>
      </c>
      <c r="H49" s="5"/>
      <c r="I49" s="10"/>
    </row>
    <row r="50" spans="1:24" s="15" customFormat="1" ht="15.6" customHeight="1" x14ac:dyDescent="0.3">
      <c r="A50" s="12"/>
      <c r="B50" s="28" t="s">
        <v>28</v>
      </c>
      <c r="C50" s="28"/>
      <c r="D50" s="29"/>
      <c r="E50" s="29"/>
      <c r="F50" s="28"/>
      <c r="G50" s="30">
        <f>SUM(G35:G49)</f>
        <v>3241080</v>
      </c>
      <c r="H50" s="5"/>
      <c r="I50" s="1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" customHeight="1" x14ac:dyDescent="0.3"/>
    <row r="52" spans="1:24" ht="1.05" customHeight="1" x14ac:dyDescent="0.3"/>
    <row r="53" spans="1:24" s="15" customFormat="1" ht="16.95" customHeight="1" x14ac:dyDescent="0.3">
      <c r="A53" s="12"/>
      <c r="B53" s="13" t="s">
        <v>29</v>
      </c>
      <c r="C53" s="13"/>
      <c r="D53" s="14"/>
      <c r="E53" s="14"/>
      <c r="F53" s="12"/>
      <c r="G53" s="4"/>
      <c r="H53" s="5"/>
      <c r="I53" s="1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s="15" customFormat="1" ht="31.2" customHeight="1" x14ac:dyDescent="0.3">
      <c r="A54" s="12"/>
      <c r="B54" s="46" t="s">
        <v>1</v>
      </c>
      <c r="C54" s="46" t="s">
        <v>2</v>
      </c>
      <c r="D54" s="47" t="s">
        <v>3</v>
      </c>
      <c r="E54" s="48" t="s">
        <v>4</v>
      </c>
      <c r="F54" s="47" t="s">
        <v>5</v>
      </c>
      <c r="G54" s="19" t="s">
        <v>6</v>
      </c>
      <c r="H54" s="5"/>
      <c r="I54" s="1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31.2" customHeight="1" x14ac:dyDescent="0.3">
      <c r="B55" s="16">
        <v>16</v>
      </c>
      <c r="C55" s="49" t="s">
        <v>31</v>
      </c>
      <c r="D55" s="17" t="s">
        <v>22</v>
      </c>
      <c r="E55" s="18">
        <v>1</v>
      </c>
      <c r="F55" s="36">
        <v>100000</v>
      </c>
      <c r="G55" s="50">
        <f>F55*E55</f>
        <v>100000</v>
      </c>
    </row>
    <row r="56" spans="1:24" ht="15" customHeight="1" x14ac:dyDescent="0.3">
      <c r="B56" s="16">
        <v>17</v>
      </c>
      <c r="C56" s="35" t="s">
        <v>32</v>
      </c>
      <c r="D56" s="17" t="s">
        <v>22</v>
      </c>
      <c r="E56" s="17">
        <v>1</v>
      </c>
      <c r="F56" s="36">
        <v>50000</v>
      </c>
      <c r="G56" s="50">
        <f>F56*E56</f>
        <v>50000</v>
      </c>
    </row>
    <row r="57" spans="1:24" s="56" customFormat="1" ht="15.6" customHeight="1" x14ac:dyDescent="0.3">
      <c r="B57" s="59">
        <v>18</v>
      </c>
      <c r="C57" s="60" t="s">
        <v>33</v>
      </c>
      <c r="D57" s="53" t="s">
        <v>22</v>
      </c>
      <c r="E57" s="53">
        <v>1</v>
      </c>
      <c r="F57" s="61">
        <f>150000+50000</f>
        <v>200000</v>
      </c>
      <c r="G57" s="45">
        <f>E57*F57</f>
        <v>200000</v>
      </c>
      <c r="H57" s="5"/>
      <c r="I57" s="10"/>
    </row>
    <row r="58" spans="1:24" s="56" customFormat="1" ht="18" customHeight="1" x14ac:dyDescent="0.3">
      <c r="B58" s="59">
        <v>19</v>
      </c>
      <c r="C58" s="60" t="s">
        <v>34</v>
      </c>
      <c r="D58" s="53" t="s">
        <v>22</v>
      </c>
      <c r="E58" s="53">
        <v>1</v>
      </c>
      <c r="F58" s="61">
        <v>50000</v>
      </c>
      <c r="G58" s="45">
        <f>E58*F58</f>
        <v>50000</v>
      </c>
      <c r="H58" s="5"/>
      <c r="I58" s="10"/>
    </row>
    <row r="59" spans="1:24" s="56" customFormat="1" ht="15" customHeight="1" x14ac:dyDescent="0.3">
      <c r="B59" s="59">
        <v>20</v>
      </c>
      <c r="C59" s="64" t="s">
        <v>35</v>
      </c>
      <c r="D59" s="65" t="s">
        <v>20</v>
      </c>
      <c r="E59" s="65">
        <v>5</v>
      </c>
      <c r="F59" s="61">
        <v>50000</v>
      </c>
      <c r="G59" s="45">
        <f>E59*F59</f>
        <v>250000</v>
      </c>
      <c r="H59" s="5"/>
      <c r="I59" s="10"/>
    </row>
    <row r="60" spans="1:24" s="56" customFormat="1" ht="16.8" customHeight="1" x14ac:dyDescent="0.3">
      <c r="B60" s="59">
        <v>21</v>
      </c>
      <c r="C60" s="59" t="s">
        <v>36</v>
      </c>
      <c r="D60" s="65" t="s">
        <v>20</v>
      </c>
      <c r="E60" s="66">
        <v>5</v>
      </c>
      <c r="F60" s="61">
        <v>10000</v>
      </c>
      <c r="G60" s="45">
        <f t="shared" ref="G60:G61" si="4">E60*F60</f>
        <v>50000</v>
      </c>
      <c r="H60" s="5"/>
      <c r="I60" s="10"/>
    </row>
    <row r="61" spans="1:24" x14ac:dyDescent="0.3">
      <c r="B61" s="16">
        <v>22</v>
      </c>
      <c r="C61" s="37" t="s">
        <v>37</v>
      </c>
      <c r="D61" s="27" t="s">
        <v>22</v>
      </c>
      <c r="E61" s="27">
        <v>1</v>
      </c>
      <c r="F61" s="38">
        <v>10000</v>
      </c>
      <c r="G61" s="45">
        <f t="shared" si="4"/>
        <v>10000</v>
      </c>
    </row>
    <row r="62" spans="1:24" x14ac:dyDescent="0.3">
      <c r="B62" s="16">
        <v>23</v>
      </c>
      <c r="C62" s="37" t="s">
        <v>38</v>
      </c>
      <c r="D62" s="27"/>
      <c r="E62" s="27"/>
      <c r="F62" s="38"/>
      <c r="G62" s="19"/>
    </row>
    <row r="63" spans="1:24" s="15" customFormat="1" ht="15.6" customHeight="1" x14ac:dyDescent="0.3">
      <c r="A63" s="12"/>
      <c r="B63" s="28" t="s">
        <v>39</v>
      </c>
      <c r="C63" s="28"/>
      <c r="D63" s="29"/>
      <c r="E63" s="29"/>
      <c r="F63" s="28"/>
      <c r="G63" s="30">
        <f>SUM(G55:G61)</f>
        <v>710000</v>
      </c>
      <c r="H63" s="5"/>
      <c r="I63" s="1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x14ac:dyDescent="0.3">
      <c r="D64" s="7"/>
      <c r="E64" s="7"/>
    </row>
    <row r="65" spans="1:24" s="44" customFormat="1" x14ac:dyDescent="0.3">
      <c r="A65" s="39"/>
      <c r="B65" s="39"/>
      <c r="C65" s="39"/>
      <c r="D65" s="40"/>
      <c r="E65" s="40"/>
      <c r="F65" s="39"/>
      <c r="G65" s="41"/>
      <c r="H65" s="5"/>
      <c r="I65" s="10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 s="44" customFormat="1" x14ac:dyDescent="0.3">
      <c r="A66" s="39"/>
      <c r="B66" s="39"/>
      <c r="C66" s="39"/>
      <c r="D66" s="40"/>
      <c r="E66" s="40"/>
      <c r="F66" s="39"/>
      <c r="G66" s="41"/>
      <c r="H66" s="5"/>
      <c r="I66" s="10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</row>
    <row r="67" spans="1:24" s="44" customFormat="1" x14ac:dyDescent="0.3">
      <c r="A67" s="39"/>
      <c r="B67" s="39"/>
      <c r="C67" s="39"/>
      <c r="D67" s="40"/>
      <c r="E67" s="40"/>
      <c r="F67" s="39"/>
      <c r="G67" s="41"/>
      <c r="H67" s="5"/>
      <c r="I67" s="10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 s="44" customFormat="1" x14ac:dyDescent="0.3">
      <c r="A68" s="39"/>
      <c r="B68" s="39"/>
      <c r="C68" s="39"/>
      <c r="D68" s="40"/>
      <c r="E68" s="40"/>
      <c r="F68" s="39"/>
      <c r="G68" s="41"/>
      <c r="H68" s="42"/>
      <c r="I68" s="43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 s="44" customFormat="1" x14ac:dyDescent="0.3">
      <c r="A69" s="39"/>
      <c r="B69" s="39"/>
      <c r="C69" s="39"/>
      <c r="D69" s="40"/>
      <c r="E69" s="40"/>
      <c r="F69" s="39"/>
      <c r="G69" s="41"/>
      <c r="H69" s="42"/>
      <c r="I69" s="43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 s="44" customFormat="1" x14ac:dyDescent="0.3">
      <c r="A70" s="39"/>
      <c r="B70" s="39"/>
      <c r="C70" s="39"/>
      <c r="D70" s="40"/>
      <c r="E70" s="40"/>
      <c r="F70" s="39"/>
      <c r="G70" s="41"/>
      <c r="H70" s="42"/>
      <c r="I70" s="43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1:24" s="44" customFormat="1" x14ac:dyDescent="0.3">
      <c r="A71" s="39"/>
      <c r="B71" s="39"/>
      <c r="C71" s="39"/>
      <c r="D71" s="40"/>
      <c r="E71" s="40"/>
      <c r="F71" s="39"/>
      <c r="G71" s="41"/>
      <c r="H71" s="42"/>
      <c r="I71" s="43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</row>
    <row r="72" spans="1:24" s="44" customFormat="1" x14ac:dyDescent="0.3">
      <c r="A72" s="39"/>
      <c r="B72" s="39"/>
      <c r="C72" s="39"/>
      <c r="D72" s="40"/>
      <c r="E72" s="40"/>
      <c r="F72" s="39"/>
      <c r="G72" s="41"/>
      <c r="H72" s="42"/>
      <c r="I72" s="43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 s="44" customFormat="1" x14ac:dyDescent="0.3">
      <c r="A73" s="39"/>
      <c r="B73" s="39"/>
      <c r="C73" s="39"/>
      <c r="D73" s="40"/>
      <c r="E73" s="40"/>
      <c r="F73" s="39"/>
      <c r="G73" s="41"/>
      <c r="H73" s="42"/>
      <c r="I73" s="43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</row>
    <row r="74" spans="1:24" s="44" customFormat="1" x14ac:dyDescent="0.3">
      <c r="A74" s="39"/>
      <c r="B74" s="39"/>
      <c r="C74" s="39"/>
      <c r="D74" s="40"/>
      <c r="E74" s="40"/>
      <c r="F74" s="39"/>
      <c r="G74" s="41"/>
      <c r="H74" s="42"/>
      <c r="I74" s="43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</row>
    <row r="75" spans="1:24" s="44" customFormat="1" x14ac:dyDescent="0.3">
      <c r="A75" s="39"/>
      <c r="B75" s="39"/>
      <c r="C75" s="39"/>
      <c r="D75" s="40"/>
      <c r="E75" s="40"/>
      <c r="F75" s="39"/>
      <c r="G75" s="41"/>
      <c r="H75" s="42"/>
      <c r="I75" s="43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</row>
    <row r="76" spans="1:24" s="44" customFormat="1" x14ac:dyDescent="0.3">
      <c r="A76" s="39"/>
      <c r="B76" s="39"/>
      <c r="C76" s="39"/>
      <c r="D76" s="40"/>
      <c r="E76" s="40"/>
      <c r="F76" s="39"/>
      <c r="G76" s="41"/>
      <c r="H76" s="42"/>
      <c r="I76" s="43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</row>
    <row r="77" spans="1:24" s="44" customFormat="1" x14ac:dyDescent="0.3">
      <c r="A77" s="39"/>
      <c r="B77" s="39"/>
      <c r="C77" s="39"/>
      <c r="D77" s="40"/>
      <c r="E77" s="40"/>
      <c r="F77" s="39"/>
      <c r="G77" s="41"/>
      <c r="H77" s="42"/>
      <c r="I77" s="43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</row>
    <row r="78" spans="1:24" s="44" customFormat="1" x14ac:dyDescent="0.3">
      <c r="A78" s="39"/>
      <c r="B78" s="39"/>
      <c r="C78" s="39"/>
      <c r="D78" s="40"/>
      <c r="E78" s="40"/>
      <c r="F78" s="39"/>
      <c r="G78" s="41"/>
      <c r="H78" s="42"/>
      <c r="I78" s="43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</row>
    <row r="79" spans="1:24" s="44" customFormat="1" x14ac:dyDescent="0.3">
      <c r="A79" s="39"/>
      <c r="B79" s="39"/>
      <c r="C79" s="39"/>
      <c r="D79" s="40"/>
      <c r="E79" s="40"/>
      <c r="F79" s="39"/>
      <c r="G79" s="41"/>
      <c r="H79" s="42"/>
      <c r="I79" s="43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</row>
    <row r="80" spans="1:24" s="44" customFormat="1" x14ac:dyDescent="0.3">
      <c r="A80" s="39"/>
      <c r="B80" s="39"/>
      <c r="C80" s="39"/>
      <c r="D80" s="40"/>
      <c r="E80" s="40"/>
      <c r="F80" s="39"/>
      <c r="G80" s="41"/>
      <c r="H80" s="42"/>
      <c r="I80" s="43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</row>
    <row r="81" spans="1:24" s="44" customFormat="1" x14ac:dyDescent="0.3">
      <c r="A81" s="39"/>
      <c r="B81" s="39"/>
      <c r="C81" s="39"/>
      <c r="D81" s="40"/>
      <c r="E81" s="40"/>
      <c r="F81" s="39"/>
      <c r="G81" s="41"/>
      <c r="H81" s="42"/>
      <c r="I81" s="43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</row>
    <row r="82" spans="1:24" s="44" customFormat="1" x14ac:dyDescent="0.3">
      <c r="A82" s="39"/>
      <c r="B82" s="39"/>
      <c r="C82" s="39"/>
      <c r="D82" s="40"/>
      <c r="E82" s="40"/>
      <c r="F82" s="39"/>
      <c r="G82" s="41"/>
      <c r="H82" s="42"/>
      <c r="I82" s="43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</row>
  </sheetData>
  <pageMargins left="0.74803149606299213" right="0.74803149606299213" top="0.98425196850393704" bottom="0.98425196850393704" header="0.51181102362204722" footer="0.51181102362204722"/>
  <pageSetup paperSize="9" scale="70" firstPageNumber="0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7F36-DD23-4814-B8C5-DF4B155ACCFD}">
  <sheetPr>
    <tabColor rgb="FF92D050"/>
  </sheetPr>
  <dimension ref="A1:X49"/>
  <sheetViews>
    <sheetView topLeftCell="A22" zoomScaleNormal="100" workbookViewId="0">
      <selection activeCell="J10" sqref="J10"/>
    </sheetView>
  </sheetViews>
  <sheetFormatPr defaultColWidth="11.5546875" defaultRowHeight="14.4" x14ac:dyDescent="0.3"/>
  <cols>
    <col min="1" max="1" width="2.77734375" style="7" customWidth="1"/>
    <col min="2" max="2" width="3.109375" style="7" customWidth="1"/>
    <col min="3" max="3" width="69.88671875" style="7" customWidth="1"/>
    <col min="4" max="4" width="11.44140625" style="9" customWidth="1"/>
    <col min="5" max="5" width="10.33203125" style="9" customWidth="1"/>
    <col min="6" max="6" width="14" style="7" customWidth="1"/>
    <col min="7" max="7" width="17.77734375" style="4" customWidth="1"/>
    <col min="8" max="8" width="17.77734375" style="5" customWidth="1"/>
    <col min="9" max="9" width="17.77734375" style="10" customWidth="1"/>
    <col min="10" max="10" width="117.77734375" style="95" customWidth="1"/>
    <col min="11" max="24" width="11.44140625" style="7" customWidth="1"/>
    <col min="25" max="16384" width="11.5546875" style="11"/>
  </cols>
  <sheetData>
    <row r="1" spans="1:24" s="44" customFormat="1" x14ac:dyDescent="0.3">
      <c r="A1" s="39"/>
      <c r="B1" s="39"/>
      <c r="C1" s="39"/>
      <c r="D1" s="40"/>
      <c r="E1" s="40"/>
      <c r="F1" s="39"/>
      <c r="G1" s="41"/>
      <c r="H1" s="42"/>
      <c r="I1" s="43"/>
      <c r="J1" s="95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s="44" customFormat="1" x14ac:dyDescent="0.2">
      <c r="A2" s="39"/>
      <c r="B2" s="39"/>
      <c r="C2" s="106" t="s">
        <v>77</v>
      </c>
      <c r="D2" s="40"/>
      <c r="E2" s="40"/>
      <c r="F2" s="39"/>
      <c r="G2" s="41"/>
      <c r="H2" s="42"/>
      <c r="I2" s="43"/>
      <c r="J2" s="95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s="44" customFormat="1" x14ac:dyDescent="0.2">
      <c r="A3" s="39"/>
      <c r="B3" s="39"/>
      <c r="C3" s="106" t="s">
        <v>68</v>
      </c>
      <c r="D3" s="40"/>
      <c r="E3" s="40"/>
      <c r="F3" s="39"/>
      <c r="G3" s="41"/>
      <c r="H3" s="42"/>
      <c r="I3" s="43"/>
      <c r="J3" s="95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s="44" customFormat="1" x14ac:dyDescent="0.2">
      <c r="A4" s="39"/>
      <c r="B4" s="39"/>
      <c r="C4" s="106" t="s">
        <v>78</v>
      </c>
      <c r="D4" s="40"/>
      <c r="E4" s="40"/>
      <c r="F4" s="39"/>
      <c r="G4" s="41"/>
      <c r="H4" s="42"/>
      <c r="I4" s="43"/>
      <c r="J4" s="95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s="44" customFormat="1" x14ac:dyDescent="0.2">
      <c r="A5" s="39"/>
      <c r="B5" s="39"/>
      <c r="C5" s="106" t="s">
        <v>79</v>
      </c>
      <c r="D5" s="40"/>
      <c r="E5" s="40"/>
      <c r="F5" s="39"/>
      <c r="G5" s="41"/>
      <c r="H5" s="42"/>
      <c r="I5" s="43"/>
      <c r="J5" s="95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s="44" customFormat="1" x14ac:dyDescent="0.2">
      <c r="A6" s="39"/>
      <c r="B6" s="39"/>
      <c r="C6" s="106"/>
      <c r="D6" s="40"/>
      <c r="E6" s="40"/>
      <c r="F6" s="39"/>
      <c r="G6" s="41"/>
      <c r="H6" s="42"/>
      <c r="I6" s="43"/>
      <c r="J6" s="95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s="105" customFormat="1" x14ac:dyDescent="0.25">
      <c r="A7" s="103"/>
      <c r="B7" s="103"/>
      <c r="C7" s="102" t="s">
        <v>80</v>
      </c>
      <c r="D7" s="104"/>
      <c r="E7" s="104"/>
      <c r="F7" s="103"/>
      <c r="G7" s="4"/>
      <c r="H7" s="5"/>
      <c r="I7" s="10"/>
      <c r="J7" s="96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s="44" customFormat="1" x14ac:dyDescent="0.3">
      <c r="A8" s="39"/>
      <c r="B8" s="39"/>
      <c r="C8" s="39"/>
      <c r="D8" s="40"/>
      <c r="E8" s="40"/>
      <c r="F8" s="39"/>
      <c r="G8" s="41"/>
      <c r="H8" s="42"/>
      <c r="I8" s="43"/>
      <c r="J8" s="95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4" s="44" customFormat="1" x14ac:dyDescent="0.3">
      <c r="A9" s="39"/>
      <c r="B9" s="39"/>
      <c r="C9" s="39"/>
      <c r="D9" s="40"/>
      <c r="E9" s="40"/>
      <c r="F9" s="39"/>
      <c r="G9" s="41"/>
      <c r="H9" s="42"/>
      <c r="I9" s="43"/>
      <c r="J9" s="95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s="6" customFormat="1" ht="21" x14ac:dyDescent="0.3">
      <c r="A10" s="1"/>
      <c r="B10" s="2" t="s">
        <v>58</v>
      </c>
      <c r="C10" s="1"/>
      <c r="D10" s="3"/>
      <c r="E10" s="3"/>
      <c r="F10" s="1"/>
      <c r="G10" s="4"/>
      <c r="H10" s="5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1" x14ac:dyDescent="0.3">
      <c r="B11" s="8"/>
    </row>
    <row r="12" spans="1:24" s="15" customFormat="1" ht="18" x14ac:dyDescent="0.3">
      <c r="A12" s="12"/>
      <c r="B12" s="13" t="s">
        <v>0</v>
      </c>
      <c r="C12" s="13"/>
      <c r="D12" s="14"/>
      <c r="E12" s="14"/>
      <c r="F12" s="12"/>
      <c r="G12" s="4"/>
      <c r="H12" s="5"/>
      <c r="I12" s="10"/>
      <c r="J12" s="97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5" customFormat="1" ht="31.2" customHeight="1" x14ac:dyDescent="0.3">
      <c r="A13" s="12"/>
      <c r="B13" s="46" t="s">
        <v>1</v>
      </c>
      <c r="C13" s="46" t="s">
        <v>2</v>
      </c>
      <c r="D13" s="47" t="s">
        <v>3</v>
      </c>
      <c r="E13" s="48" t="s">
        <v>4</v>
      </c>
      <c r="F13" s="47" t="s">
        <v>5</v>
      </c>
      <c r="G13" s="19" t="s">
        <v>6</v>
      </c>
      <c r="H13" s="20" t="s">
        <v>9</v>
      </c>
      <c r="I13" s="92" t="s">
        <v>10</v>
      </c>
      <c r="J13" s="98" t="s">
        <v>59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x14ac:dyDescent="0.3">
      <c r="B14" s="21"/>
      <c r="C14" s="22"/>
      <c r="D14" s="23"/>
      <c r="E14" s="23"/>
      <c r="F14" s="21"/>
      <c r="G14" s="24"/>
      <c r="H14" s="25"/>
      <c r="I14" s="93"/>
      <c r="J14" s="99"/>
    </row>
    <row r="15" spans="1:24" s="51" customFormat="1" x14ac:dyDescent="0.3">
      <c r="B15" s="52">
        <v>1</v>
      </c>
      <c r="C15" s="52" t="s">
        <v>11</v>
      </c>
      <c r="D15" s="53" t="s">
        <v>12</v>
      </c>
      <c r="E15" s="53">
        <v>12</v>
      </c>
      <c r="F15" s="54">
        <v>25000</v>
      </c>
      <c r="G15" s="45">
        <f>F15 *E15</f>
        <v>300000</v>
      </c>
      <c r="H15" s="55">
        <f>'[1]Расходы 2023-24'!$I$8</f>
        <v>120000</v>
      </c>
      <c r="I15" s="94">
        <f>'[1]Расходы 2023-24'!$H$8</f>
        <v>120000</v>
      </c>
      <c r="J15" s="100" t="s">
        <v>60</v>
      </c>
    </row>
    <row r="16" spans="1:24" s="56" customFormat="1" x14ac:dyDescent="0.3">
      <c r="B16" s="52">
        <v>2</v>
      </c>
      <c r="C16" s="52" t="s">
        <v>13</v>
      </c>
      <c r="D16" s="53" t="s">
        <v>12</v>
      </c>
      <c r="E16" s="53">
        <v>12</v>
      </c>
      <c r="F16" s="54">
        <v>10000</v>
      </c>
      <c r="G16" s="45">
        <f t="shared" ref="G16:G19" si="0">F16 *E16</f>
        <v>120000</v>
      </c>
      <c r="H16" s="55">
        <f>'[1]Расходы 2023-24'!$I$9</f>
        <v>60000</v>
      </c>
      <c r="I16" s="94">
        <f>'[1]Расходы 2023-24'!$H$9</f>
        <v>240000</v>
      </c>
      <c r="J16" s="100" t="s">
        <v>61</v>
      </c>
    </row>
    <row r="17" spans="1:24" s="56" customFormat="1" x14ac:dyDescent="0.3">
      <c r="B17" s="52">
        <v>3</v>
      </c>
      <c r="C17" s="52" t="s">
        <v>14</v>
      </c>
      <c r="D17" s="53" t="s">
        <v>12</v>
      </c>
      <c r="E17" s="53">
        <v>12</v>
      </c>
      <c r="F17" s="54">
        <v>25000</v>
      </c>
      <c r="G17" s="45">
        <f t="shared" si="0"/>
        <v>300000</v>
      </c>
      <c r="H17" s="55">
        <f>'[1]Расходы 2023-24'!$I$10</f>
        <v>310000</v>
      </c>
      <c r="I17" s="94">
        <f>'[1]Расходы 2023-24'!$H$10</f>
        <v>300000</v>
      </c>
      <c r="J17" s="100" t="s">
        <v>62</v>
      </c>
    </row>
    <row r="18" spans="1:24" s="56" customFormat="1" x14ac:dyDescent="0.3">
      <c r="B18" s="52">
        <v>4</v>
      </c>
      <c r="C18" s="52" t="s">
        <v>15</v>
      </c>
      <c r="D18" s="53" t="s">
        <v>12</v>
      </c>
      <c r="E18" s="53">
        <v>12</v>
      </c>
      <c r="F18" s="54">
        <v>25000</v>
      </c>
      <c r="G18" s="45">
        <f t="shared" si="0"/>
        <v>300000</v>
      </c>
      <c r="H18" s="55">
        <f>'[1]Расходы 2023-24'!$I$11</f>
        <v>310000</v>
      </c>
      <c r="I18" s="94">
        <f>'[1]Расходы 2023-24'!$H$11</f>
        <v>300000</v>
      </c>
      <c r="J18" s="100" t="s">
        <v>62</v>
      </c>
    </row>
    <row r="19" spans="1:24" s="56" customFormat="1" x14ac:dyDescent="0.3">
      <c r="B19" s="52">
        <v>5</v>
      </c>
      <c r="C19" s="52" t="s">
        <v>16</v>
      </c>
      <c r="D19" s="53" t="s">
        <v>12</v>
      </c>
      <c r="E19" s="53">
        <v>12</v>
      </c>
      <c r="F19" s="54">
        <f>5000+1000</f>
        <v>6000</v>
      </c>
      <c r="G19" s="45">
        <f t="shared" si="0"/>
        <v>72000</v>
      </c>
      <c r="H19" s="55">
        <f>'[1]Расходы 2023-24'!$I$12</f>
        <v>60525</v>
      </c>
      <c r="I19" s="94">
        <f>'[1]Расходы 2023-24'!$H$12</f>
        <v>60000</v>
      </c>
      <c r="J19" s="100" t="s">
        <v>63</v>
      </c>
    </row>
    <row r="20" spans="1:24" s="56" customFormat="1" x14ac:dyDescent="0.3">
      <c r="B20" s="52">
        <v>6</v>
      </c>
      <c r="C20" s="52" t="s">
        <v>17</v>
      </c>
      <c r="D20" s="53" t="s">
        <v>12</v>
      </c>
      <c r="E20" s="53">
        <v>12</v>
      </c>
      <c r="F20" s="54">
        <f>SUM(F15:F18)/100*50.4</f>
        <v>42840</v>
      </c>
      <c r="G20" s="45">
        <f>F20 *E20</f>
        <v>514080</v>
      </c>
      <c r="H20" s="55">
        <f>'[1]Расходы 2023-24'!$I$13</f>
        <v>321853.90000000002</v>
      </c>
      <c r="I20" s="94">
        <f>'[1]Расходы 2023-24'!$H$13</f>
        <v>162432</v>
      </c>
      <c r="J20" s="100" t="s">
        <v>64</v>
      </c>
    </row>
    <row r="21" spans="1:24" s="56" customFormat="1" x14ac:dyDescent="0.3">
      <c r="B21" s="52">
        <v>7</v>
      </c>
      <c r="C21" s="52" t="s">
        <v>18</v>
      </c>
      <c r="D21" s="53" t="s">
        <v>12</v>
      </c>
      <c r="E21" s="53">
        <v>12</v>
      </c>
      <c r="F21" s="54">
        <v>20000</v>
      </c>
      <c r="G21" s="45">
        <f t="shared" ref="G21:G25" si="1">F21 *E21</f>
        <v>240000</v>
      </c>
      <c r="H21" s="55">
        <f>'[1]Расходы 2023-24'!$I$14</f>
        <v>174414</v>
      </c>
      <c r="I21" s="94">
        <f>'[1]Расходы 2023-24'!$H$14+'[1]Расходы 2023-24'!$H$15</f>
        <v>130000</v>
      </c>
      <c r="J21" s="100" t="s">
        <v>65</v>
      </c>
    </row>
    <row r="22" spans="1:24" s="56" customFormat="1" x14ac:dyDescent="0.3">
      <c r="B22" s="52">
        <v>8</v>
      </c>
      <c r="C22" s="52" t="s">
        <v>19</v>
      </c>
      <c r="D22" s="53" t="s">
        <v>20</v>
      </c>
      <c r="E22" s="53">
        <v>12</v>
      </c>
      <c r="F22" s="54">
        <v>1500</v>
      </c>
      <c r="G22" s="45">
        <f t="shared" si="1"/>
        <v>18000</v>
      </c>
      <c r="H22" s="55">
        <f>'[1]Расходы 2023-24'!$I$16+'[1]Расходы 2023-24'!$I$17</f>
        <v>17096.349999999999</v>
      </c>
      <c r="I22" s="94">
        <f>'[1]Расходы 2023-24'!$H$16+'[1]Расходы 2023-24'!$H$17</f>
        <v>17200</v>
      </c>
      <c r="J22" s="100" t="s">
        <v>66</v>
      </c>
    </row>
    <row r="23" spans="1:24" s="56" customFormat="1" x14ac:dyDescent="0.3">
      <c r="B23" s="52">
        <v>9</v>
      </c>
      <c r="C23" s="52" t="s">
        <v>21</v>
      </c>
      <c r="D23" s="53" t="s">
        <v>20</v>
      </c>
      <c r="E23" s="53">
        <v>12</v>
      </c>
      <c r="F23" s="54">
        <v>2500</v>
      </c>
      <c r="G23" s="45">
        <f t="shared" si="1"/>
        <v>30000</v>
      </c>
      <c r="H23" s="55">
        <f>'[1]Расходы 2023-24'!$I$19-H24</f>
        <v>36779.040000000008</v>
      </c>
      <c r="I23" s="94"/>
      <c r="J23" s="100" t="s">
        <v>67</v>
      </c>
    </row>
    <row r="24" spans="1:24" s="56" customFormat="1" x14ac:dyDescent="0.3">
      <c r="B24" s="52">
        <v>10</v>
      </c>
      <c r="C24" s="52" t="s">
        <v>49</v>
      </c>
      <c r="D24" s="53" t="s">
        <v>22</v>
      </c>
      <c r="E24" s="53">
        <v>1</v>
      </c>
      <c r="F24" s="26">
        <f>(65000+25000)*2+(80000+25000)*3</f>
        <v>495000</v>
      </c>
      <c r="G24" s="45">
        <f>F24*E24</f>
        <v>495000</v>
      </c>
      <c r="H24" s="55">
        <f>15000*2</f>
        <v>30000</v>
      </c>
      <c r="I24" s="94">
        <f>'[1]Расходы 2023-24'!$H$19</f>
        <v>100000</v>
      </c>
      <c r="J24" s="100" t="s">
        <v>69</v>
      </c>
    </row>
    <row r="25" spans="1:24" s="56" customFormat="1" x14ac:dyDescent="0.3">
      <c r="B25" s="52">
        <v>11</v>
      </c>
      <c r="C25" s="52" t="s">
        <v>23</v>
      </c>
      <c r="D25" s="53" t="s">
        <v>20</v>
      </c>
      <c r="E25" s="53">
        <v>12</v>
      </c>
      <c r="F25" s="54">
        <v>10000</v>
      </c>
      <c r="G25" s="45">
        <f t="shared" si="1"/>
        <v>120000</v>
      </c>
      <c r="H25" s="55">
        <f>'[1]Расходы 2023-24'!$I$20</f>
        <v>154085.13</v>
      </c>
      <c r="I25" s="94">
        <f>'[1]Расходы 2023-24'!$H$20</f>
        <v>120000</v>
      </c>
      <c r="J25" s="100" t="s">
        <v>70</v>
      </c>
    </row>
    <row r="26" spans="1:24" s="56" customFormat="1" x14ac:dyDescent="0.3">
      <c r="B26" s="52">
        <v>12</v>
      </c>
      <c r="C26" s="52" t="s">
        <v>24</v>
      </c>
      <c r="D26" s="53" t="s">
        <v>20</v>
      </c>
      <c r="E26" s="53">
        <v>12</v>
      </c>
      <c r="F26" s="54">
        <v>10000</v>
      </c>
      <c r="G26" s="45">
        <f>E26*F26</f>
        <v>120000</v>
      </c>
      <c r="H26" s="55">
        <f>'[1]Расходы 2023-24'!$I$21</f>
        <v>51000</v>
      </c>
      <c r="I26" s="94">
        <f>'[1]Расходы 2023-24'!$H$21</f>
        <v>120000</v>
      </c>
      <c r="J26" s="100" t="s">
        <v>71</v>
      </c>
    </row>
    <row r="27" spans="1:24" s="56" customFormat="1" x14ac:dyDescent="0.3">
      <c r="B27" s="52">
        <v>13</v>
      </c>
      <c r="C27" s="52" t="s">
        <v>25</v>
      </c>
      <c r="D27" s="53" t="s">
        <v>20</v>
      </c>
      <c r="E27" s="53">
        <v>12</v>
      </c>
      <c r="F27" s="54">
        <v>30000</v>
      </c>
      <c r="G27" s="45">
        <f>F27 *E27</f>
        <v>360000</v>
      </c>
      <c r="H27" s="55">
        <f>'[1]Расходы 2023-24'!$I$22</f>
        <v>359570.83999999997</v>
      </c>
      <c r="I27" s="94">
        <f>SUM('[1]Расходы 2023-24'!$H$22:$H$23)</f>
        <v>180000</v>
      </c>
      <c r="J27" s="100" t="s">
        <v>70</v>
      </c>
    </row>
    <row r="28" spans="1:24" s="56" customFormat="1" x14ac:dyDescent="0.3">
      <c r="B28" s="52">
        <v>14</v>
      </c>
      <c r="C28" s="57" t="s">
        <v>26</v>
      </c>
      <c r="D28" s="53" t="s">
        <v>20</v>
      </c>
      <c r="E28" s="53">
        <v>12</v>
      </c>
      <c r="F28" s="58">
        <v>20000</v>
      </c>
      <c r="G28" s="45">
        <f>E28*F28</f>
        <v>240000</v>
      </c>
      <c r="H28" s="55">
        <f>'[1]Расходы 2023-24'!$I$24</f>
        <v>192686.77000000002</v>
      </c>
      <c r="I28" s="94">
        <f>'[1]Расходы 2023-24'!$H$24</f>
        <v>150000</v>
      </c>
      <c r="J28" s="100" t="s">
        <v>65</v>
      </c>
    </row>
    <row r="29" spans="1:24" s="56" customFormat="1" x14ac:dyDescent="0.3">
      <c r="B29" s="52">
        <v>15</v>
      </c>
      <c r="C29" s="52" t="s">
        <v>27</v>
      </c>
      <c r="D29" s="53" t="s">
        <v>20</v>
      </c>
      <c r="E29" s="53">
        <v>12</v>
      </c>
      <c r="F29" s="54">
        <v>1000</v>
      </c>
      <c r="G29" s="45">
        <f>E29*F29</f>
        <v>12000</v>
      </c>
      <c r="H29" s="55">
        <f>'[1]Расходы 2023-24'!$I$25</f>
        <v>2500</v>
      </c>
      <c r="I29" s="94">
        <f>'[1]Расходы 2023-24'!$H$25</f>
        <v>9600</v>
      </c>
      <c r="J29" s="100" t="s">
        <v>71</v>
      </c>
    </row>
    <row r="30" spans="1:24" s="15" customFormat="1" ht="15.6" customHeight="1" x14ac:dyDescent="0.3">
      <c r="A30" s="12"/>
      <c r="B30" s="28" t="s">
        <v>28</v>
      </c>
      <c r="C30" s="28"/>
      <c r="D30" s="29"/>
      <c r="E30" s="29"/>
      <c r="F30" s="28"/>
      <c r="G30" s="30">
        <f>SUM(G15:G29)</f>
        <v>3241080</v>
      </c>
      <c r="H30" s="31">
        <f>SUM(H14:H29)</f>
        <v>2200511.0299999998</v>
      </c>
      <c r="I30" s="32">
        <f>SUM(I14:I29)</f>
        <v>2009232</v>
      </c>
      <c r="J30" s="10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" customHeight="1" x14ac:dyDescent="0.3"/>
    <row r="32" spans="1:24" ht="1.05" customHeight="1" x14ac:dyDescent="0.3"/>
    <row r="33" spans="1:24" s="15" customFormat="1" ht="16.95" customHeight="1" x14ac:dyDescent="0.3">
      <c r="A33" s="12"/>
      <c r="B33" s="13" t="s">
        <v>29</v>
      </c>
      <c r="C33" s="13"/>
      <c r="D33" s="14"/>
      <c r="E33" s="14"/>
      <c r="F33" s="12"/>
      <c r="G33" s="4"/>
      <c r="H33" s="5"/>
      <c r="I33" s="10"/>
      <c r="J33" s="9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15" customFormat="1" ht="31.2" customHeight="1" x14ac:dyDescent="0.3">
      <c r="A34" s="12"/>
      <c r="B34" s="46" t="s">
        <v>1</v>
      </c>
      <c r="C34" s="46" t="s">
        <v>2</v>
      </c>
      <c r="D34" s="47" t="s">
        <v>3</v>
      </c>
      <c r="E34" s="48" t="s">
        <v>4</v>
      </c>
      <c r="F34" s="47" t="s">
        <v>5</v>
      </c>
      <c r="G34" s="19" t="s">
        <v>6</v>
      </c>
      <c r="H34" s="20" t="s">
        <v>9</v>
      </c>
      <c r="I34" s="33" t="s">
        <v>30</v>
      </c>
      <c r="J34" s="98" t="s">
        <v>59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31.2" customHeight="1" x14ac:dyDescent="0.3">
      <c r="B35" s="16">
        <v>16</v>
      </c>
      <c r="C35" s="49" t="s">
        <v>31</v>
      </c>
      <c r="D35" s="17" t="s">
        <v>22</v>
      </c>
      <c r="E35" s="18">
        <v>1</v>
      </c>
      <c r="F35" s="36">
        <v>100000</v>
      </c>
      <c r="G35" s="50">
        <f>F35*E35</f>
        <v>100000</v>
      </c>
      <c r="H35" s="20">
        <f>'[1]Расходы 2023-24'!$I$32+'[1]Расходы 2023-24'!$I$38</f>
        <v>247140</v>
      </c>
      <c r="I35" s="33">
        <f>'[1]Расходы 2023-24'!$H$37+'[1]Расходы 2023-24'!$H$38</f>
        <v>250000</v>
      </c>
      <c r="J35" s="100" t="s">
        <v>73</v>
      </c>
    </row>
    <row r="36" spans="1:24" ht="15" customHeight="1" x14ac:dyDescent="0.3">
      <c r="B36" s="16">
        <v>17</v>
      </c>
      <c r="C36" s="35" t="s">
        <v>32</v>
      </c>
      <c r="D36" s="17" t="s">
        <v>22</v>
      </c>
      <c r="E36" s="17">
        <v>1</v>
      </c>
      <c r="F36" s="36">
        <v>50000</v>
      </c>
      <c r="G36" s="50">
        <f>F36*E36</f>
        <v>50000</v>
      </c>
      <c r="H36" s="34"/>
      <c r="I36" s="33">
        <f>'[1]Расходы 2023-24'!$H$39</f>
        <v>50000</v>
      </c>
      <c r="J36" s="100" t="s">
        <v>76</v>
      </c>
    </row>
    <row r="37" spans="1:24" s="56" customFormat="1" ht="15.6" customHeight="1" x14ac:dyDescent="0.3">
      <c r="B37" s="59">
        <v>18</v>
      </c>
      <c r="C37" s="60" t="s">
        <v>33</v>
      </c>
      <c r="D37" s="53" t="s">
        <v>22</v>
      </c>
      <c r="E37" s="53">
        <v>1</v>
      </c>
      <c r="F37" s="61">
        <f>150000+50000</f>
        <v>200000</v>
      </c>
      <c r="G37" s="45">
        <f>E37*F37</f>
        <v>200000</v>
      </c>
      <c r="H37" s="62">
        <f>'[1]Расходы 2023-24'!$I$37</f>
        <v>201570</v>
      </c>
      <c r="I37" s="63">
        <f>'[1]Расходы 2023-24'!$H$37</f>
        <v>200000</v>
      </c>
      <c r="J37" s="100" t="s">
        <v>74</v>
      </c>
    </row>
    <row r="38" spans="1:24" s="56" customFormat="1" ht="18" customHeight="1" x14ac:dyDescent="0.3">
      <c r="B38" s="59">
        <v>19</v>
      </c>
      <c r="C38" s="60" t="s">
        <v>34</v>
      </c>
      <c r="D38" s="53" t="s">
        <v>22</v>
      </c>
      <c r="E38" s="53">
        <v>1</v>
      </c>
      <c r="F38" s="61">
        <v>50000</v>
      </c>
      <c r="G38" s="45">
        <f>E38*F38</f>
        <v>50000</v>
      </c>
      <c r="H38" s="62">
        <f>'[1]Расходы 2023-24'!$I$41</f>
        <v>27500</v>
      </c>
      <c r="I38" s="63">
        <f>'[1]Расходы 2023-24'!$H$41</f>
        <v>231578.94736842101</v>
      </c>
      <c r="J38" s="100" t="s">
        <v>75</v>
      </c>
    </row>
    <row r="39" spans="1:24" s="56" customFormat="1" ht="15" customHeight="1" x14ac:dyDescent="0.3">
      <c r="B39" s="59">
        <v>20</v>
      </c>
      <c r="C39" s="64" t="s">
        <v>35</v>
      </c>
      <c r="D39" s="65" t="s">
        <v>20</v>
      </c>
      <c r="E39" s="65">
        <v>5</v>
      </c>
      <c r="F39" s="61">
        <v>50000</v>
      </c>
      <c r="G39" s="45">
        <f>E39*F39</f>
        <v>250000</v>
      </c>
      <c r="H39" s="62">
        <f>'[1]Расходы 2023-24'!$I$36</f>
        <v>275500</v>
      </c>
      <c r="I39" s="63">
        <f>'[1]Расходы 2023-24'!$H$36</f>
        <v>250000</v>
      </c>
      <c r="J39" s="100" t="s">
        <v>72</v>
      </c>
    </row>
    <row r="40" spans="1:24" s="56" customFormat="1" ht="16.8" customHeight="1" x14ac:dyDescent="0.3">
      <c r="B40" s="59">
        <v>21</v>
      </c>
      <c r="C40" s="59" t="s">
        <v>36</v>
      </c>
      <c r="D40" s="65" t="s">
        <v>20</v>
      </c>
      <c r="E40" s="66">
        <v>5</v>
      </c>
      <c r="F40" s="61">
        <v>10000</v>
      </c>
      <c r="G40" s="45">
        <f t="shared" ref="G40:G41" si="2">E40*F40</f>
        <v>50000</v>
      </c>
      <c r="H40" s="62">
        <f>'[1]Расходы 2023-24'!$I$42</f>
        <v>25400</v>
      </c>
      <c r="I40" s="63">
        <f>'[1]Расходы 2023-24'!$H$42</f>
        <v>50000</v>
      </c>
      <c r="J40" s="100" t="s">
        <v>75</v>
      </c>
    </row>
    <row r="41" spans="1:24" x14ac:dyDescent="0.3">
      <c r="B41" s="16">
        <v>22</v>
      </c>
      <c r="C41" s="37" t="s">
        <v>37</v>
      </c>
      <c r="D41" s="27" t="s">
        <v>22</v>
      </c>
      <c r="E41" s="27">
        <v>1</v>
      </c>
      <c r="F41" s="38">
        <v>10000</v>
      </c>
      <c r="G41" s="45">
        <f t="shared" si="2"/>
        <v>10000</v>
      </c>
      <c r="H41" s="34">
        <f>'[1]Расходы 2023-24'!$I$43</f>
        <v>10915.83</v>
      </c>
      <c r="I41" s="33">
        <f>'[1]Расходы 2023-24'!$H$43</f>
        <v>10000</v>
      </c>
      <c r="J41" s="100" t="s">
        <v>70</v>
      </c>
    </row>
    <row r="42" spans="1:24" x14ac:dyDescent="0.3">
      <c r="B42" s="16">
        <v>23</v>
      </c>
      <c r="C42" s="37" t="s">
        <v>38</v>
      </c>
      <c r="D42" s="27"/>
      <c r="E42" s="27"/>
      <c r="F42" s="38"/>
      <c r="G42" s="19"/>
      <c r="H42" s="34">
        <f>'[1]Расходы 2023-24'!$I$40</f>
        <v>29940</v>
      </c>
      <c r="I42" s="33"/>
      <c r="J42" s="11"/>
    </row>
    <row r="43" spans="1:24" s="15" customFormat="1" ht="15.6" customHeight="1" x14ac:dyDescent="0.3">
      <c r="A43" s="12"/>
      <c r="B43" s="28" t="s">
        <v>39</v>
      </c>
      <c r="C43" s="28"/>
      <c r="D43" s="29"/>
      <c r="E43" s="29"/>
      <c r="F43" s="28"/>
      <c r="G43" s="30">
        <f>SUM(G35:G41)</f>
        <v>710000</v>
      </c>
      <c r="H43" s="31">
        <f>SUM(H35:H42)</f>
        <v>817965.83</v>
      </c>
      <c r="I43" s="32">
        <f>SUM(I35:I41)</f>
        <v>1041578.947368421</v>
      </c>
      <c r="J43" s="100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s="44" customFormat="1" x14ac:dyDescent="0.3">
      <c r="A44" s="39"/>
      <c r="B44" s="39"/>
      <c r="C44" s="39"/>
      <c r="D44" s="40"/>
      <c r="E44" s="40"/>
      <c r="F44" s="39"/>
      <c r="G44" s="41"/>
      <c r="H44" s="42"/>
      <c r="I44" s="43"/>
      <c r="J44" s="95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spans="1:24" s="44" customFormat="1" x14ac:dyDescent="0.3">
      <c r="A45" s="39"/>
      <c r="B45" s="39"/>
      <c r="C45" s="39"/>
      <c r="D45" s="40"/>
      <c r="E45" s="40"/>
      <c r="F45" s="39"/>
      <c r="G45" s="41"/>
      <c r="H45" s="42"/>
      <c r="I45" s="43"/>
      <c r="J45" s="95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4" s="44" customFormat="1" x14ac:dyDescent="0.3">
      <c r="A46" s="39"/>
      <c r="B46" s="39"/>
      <c r="C46" s="39"/>
      <c r="D46" s="40"/>
      <c r="E46" s="40"/>
      <c r="F46" s="39"/>
      <c r="G46" s="41"/>
      <c r="H46" s="42"/>
      <c r="I46" s="43"/>
      <c r="J46" s="95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 s="44" customFormat="1" x14ac:dyDescent="0.3">
      <c r="A47" s="39"/>
      <c r="B47" s="39"/>
      <c r="C47" s="39"/>
      <c r="D47" s="40"/>
      <c r="E47" s="40"/>
      <c r="F47" s="39"/>
      <c r="G47" s="41"/>
      <c r="H47" s="42"/>
      <c r="I47" s="43"/>
      <c r="J47" s="95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 s="44" customFormat="1" x14ac:dyDescent="0.3">
      <c r="A48" s="39"/>
      <c r="B48" s="39"/>
      <c r="C48" s="39"/>
      <c r="D48" s="40"/>
      <c r="E48" s="40"/>
      <c r="F48" s="39"/>
      <c r="G48" s="41"/>
      <c r="H48" s="42"/>
      <c r="I48" s="43"/>
      <c r="J48" s="95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 s="44" customFormat="1" x14ac:dyDescent="0.3">
      <c r="A49" s="39"/>
      <c r="B49" s="39"/>
      <c r="C49" s="39"/>
      <c r="D49" s="40"/>
      <c r="E49" s="40"/>
      <c r="F49" s="39"/>
      <c r="G49" s="41"/>
      <c r="H49" s="42"/>
      <c r="I49" s="43"/>
      <c r="J49" s="95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</sheetData>
  <pageMargins left="0.74803149606299213" right="0.74803149606299213" top="0.98425196850393704" bottom="0.98425196850393704" header="0.51181102362204722" footer="0.51181102362204722"/>
  <pageSetup paperSize="9" scale="70" firstPageNumber="0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2024-25</vt:lpstr>
      <vt:lpstr>ФЭО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Мелентьева Кристина Лукинична</dc:creator>
  <cp:lastModifiedBy>Мелентьева Кристина Лукинична</cp:lastModifiedBy>
  <dcterms:created xsi:type="dcterms:W3CDTF">2024-05-02T11:52:27Z</dcterms:created>
  <dcterms:modified xsi:type="dcterms:W3CDTF">2024-05-08T11:59:49Z</dcterms:modified>
</cp:coreProperties>
</file>